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 tabRatio="951" activeTab="7"/>
  </bookViews>
  <sheets>
    <sheet name="Название листов" sheetId="5" r:id="rId1"/>
    <sheet name="4" sheetId="40" r:id="rId2"/>
    <sheet name="5" sheetId="35" r:id="rId3"/>
    <sheet name="6" sheetId="11" r:id="rId4"/>
    <sheet name="7" sheetId="36" r:id="rId5"/>
    <sheet name="8" sheetId="13" r:id="rId6"/>
    <sheet name="14" sheetId="19" r:id="rId7"/>
    <sheet name="27" sheetId="41" r:id="rId8"/>
    <sheet name="20" sheetId="37" r:id="rId9"/>
    <sheet name="23" sheetId="38" r:id="rId10"/>
    <sheet name="24" sheetId="28" r:id="rId11"/>
    <sheet name="25" sheetId="39" r:id="rId12"/>
    <sheet name="26" sheetId="30" r:id="rId13"/>
    <sheet name="28" sheetId="42" r:id="rId14"/>
    <sheet name="Оценка от учреждения" sheetId="4" r:id="rId15"/>
    <sheet name="СВЕРКА ДЕТЕЙ" sheetId="32" r:id="rId16"/>
    <sheet name="Отчет 2017" sheetId="33" r:id="rId17"/>
  </sheets>
  <externalReferences>
    <externalReference r:id="rId18"/>
  </externalReferences>
  <definedNames>
    <definedName name="_xlnm._FilterDatabase" localSheetId="0" hidden="1">'Название листов'!$A$2:$F$28</definedName>
    <definedName name="_xlnm._FilterDatabase" localSheetId="14" hidden="1">'Оценка от учреждения'!$A$2:$O$114</definedName>
    <definedName name="_xlnm.Print_Area" localSheetId="16">'Отчет 2017'!$A$1:$R$170</definedName>
    <definedName name="_xlnm.Print_Area" localSheetId="14">'Оценка от учреждения'!$A$1:$O$114</definedName>
  </definedNames>
  <calcPr calcId="125725"/>
</workbook>
</file>

<file path=xl/calcChain.xml><?xml version="1.0" encoding="utf-8"?>
<calcChain xmlns="http://schemas.openxmlformats.org/spreadsheetml/2006/main">
  <c r="F47" i="35"/>
  <c r="F47" i="11"/>
  <c r="F47" i="36"/>
  <c r="F47" i="19"/>
  <c r="F47" i="41"/>
  <c r="F47" i="40"/>
  <c r="E47" i="35"/>
  <c r="E47" i="11"/>
  <c r="E47" i="36"/>
  <c r="E47" i="13"/>
  <c r="E47" i="19"/>
  <c r="E47" i="41"/>
  <c r="E47" i="40"/>
  <c r="F36" i="13"/>
  <c r="F36" i="11"/>
  <c r="F36" i="35"/>
  <c r="H17" i="4"/>
  <c r="H15"/>
  <c r="F39" i="37"/>
  <c r="F38"/>
  <c r="E50"/>
  <c r="F50"/>
  <c r="E51"/>
  <c r="F51"/>
  <c r="E52"/>
  <c r="F52"/>
  <c r="E53"/>
  <c r="F53"/>
  <c r="E54"/>
  <c r="F54"/>
  <c r="E55"/>
  <c r="F55"/>
  <c r="E56"/>
  <c r="F56"/>
  <c r="E57"/>
  <c r="F57"/>
  <c r="E58"/>
  <c r="F58"/>
  <c r="E59"/>
  <c r="F59"/>
  <c r="E60"/>
  <c r="F60"/>
  <c r="F49"/>
  <c r="E49"/>
  <c r="I49" i="13"/>
  <c r="I48"/>
  <c r="F48" i="37" l="1"/>
  <c r="E48"/>
  <c r="B3" i="32"/>
  <c r="B2"/>
  <c r="H49" i="13"/>
  <c r="H50"/>
  <c r="H51"/>
  <c r="B5" i="32" s="1"/>
  <c r="H52" i="13"/>
  <c r="B6" i="32" s="1"/>
  <c r="H53" i="13"/>
  <c r="B7" i="32" s="1"/>
  <c r="H54" i="13"/>
  <c r="B8" i="32" s="1"/>
  <c r="H55" i="13"/>
  <c r="B9" i="32" s="1"/>
  <c r="H56" i="13"/>
  <c r="B10" i="32" s="1"/>
  <c r="H57" i="13"/>
  <c r="F57" s="1"/>
  <c r="H58"/>
  <c r="F58" s="1"/>
  <c r="B12" i="32" s="1"/>
  <c r="H59" i="13"/>
  <c r="F59" s="1"/>
  <c r="B13" i="32" s="1"/>
  <c r="H48" i="13"/>
  <c r="H113" i="4"/>
  <c r="N146" i="33" s="1"/>
  <c r="H112" i="4"/>
  <c r="N145" i="33" s="1"/>
  <c r="H111" i="4"/>
  <c r="N144" i="33" s="1"/>
  <c r="H109" i="4"/>
  <c r="N143" i="33" s="1"/>
  <c r="H108" i="4"/>
  <c r="N142" i="33" s="1"/>
  <c r="H107" i="4"/>
  <c r="N141" i="33" s="1"/>
  <c r="B4" i="32"/>
  <c r="F49" i="42"/>
  <c r="F50"/>
  <c r="F51"/>
  <c r="F52"/>
  <c r="F53"/>
  <c r="F54"/>
  <c r="F55"/>
  <c r="F56"/>
  <c r="F57"/>
  <c r="F58"/>
  <c r="F59"/>
  <c r="F60"/>
  <c r="F39"/>
  <c r="F38"/>
  <c r="E50"/>
  <c r="E51"/>
  <c r="E52"/>
  <c r="E53"/>
  <c r="E54"/>
  <c r="E55"/>
  <c r="E56"/>
  <c r="E57"/>
  <c r="E58"/>
  <c r="E59"/>
  <c r="E60"/>
  <c r="E49"/>
  <c r="F42"/>
  <c r="E21" s="1"/>
  <c r="E33"/>
  <c r="E34" s="1"/>
  <c r="E32" s="1"/>
  <c r="F32"/>
  <c r="E19" s="1"/>
  <c r="F19" s="1"/>
  <c r="F38" i="41"/>
  <c r="E38"/>
  <c r="E43"/>
  <c r="E44" s="1"/>
  <c r="E42" s="1"/>
  <c r="F42"/>
  <c r="E21" s="1"/>
  <c r="F21" s="1"/>
  <c r="E40"/>
  <c r="E41" s="1"/>
  <c r="E39" s="1"/>
  <c r="F39"/>
  <c r="E20" s="1"/>
  <c r="F20" s="1"/>
  <c r="F34"/>
  <c r="E48" i="42" l="1"/>
  <c r="H22" s="1"/>
  <c r="H114" i="4" s="1"/>
  <c r="J165" i="33" s="1"/>
  <c r="F47" i="13"/>
  <c r="F48" i="42"/>
  <c r="F41" s="1"/>
  <c r="B11" i="32"/>
  <c r="F21" i="42"/>
  <c r="I113" i="4"/>
  <c r="I108"/>
  <c r="G32" i="42"/>
  <c r="G39" i="41"/>
  <c r="I109" i="4"/>
  <c r="I111"/>
  <c r="G42" i="41"/>
  <c r="F37" i="42"/>
  <c r="F32" i="41"/>
  <c r="E19" s="1"/>
  <c r="F33"/>
  <c r="I33" s="1"/>
  <c r="I22"/>
  <c r="I110" i="4" s="1"/>
  <c r="K164" i="33" s="1"/>
  <c r="E35" i="41"/>
  <c r="H22"/>
  <c r="H110" i="4" s="1"/>
  <c r="J164" i="33" s="1"/>
  <c r="G47" i="41"/>
  <c r="J111" i="4" l="1"/>
  <c r="O144" i="33"/>
  <c r="Q144" s="1"/>
  <c r="J108" i="4"/>
  <c r="O142" i="33"/>
  <c r="Q142" s="1"/>
  <c r="J109" i="4"/>
  <c r="O143" i="33"/>
  <c r="Q143" s="1"/>
  <c r="J113" i="4"/>
  <c r="O146" i="33"/>
  <c r="Q146" s="1"/>
  <c r="N164"/>
  <c r="F36" i="42"/>
  <c r="E43"/>
  <c r="E45" s="1"/>
  <c r="E42" s="1"/>
  <c r="G42" s="1"/>
  <c r="J22" i="41"/>
  <c r="E41" i="42"/>
  <c r="E38" s="1"/>
  <c r="E35" s="1"/>
  <c r="J110" i="4"/>
  <c r="K110" s="1"/>
  <c r="F19" i="41"/>
  <c r="G22" s="1"/>
  <c r="I107" i="4"/>
  <c r="G48" i="42"/>
  <c r="F43"/>
  <c r="F45" s="1"/>
  <c r="I22"/>
  <c r="I114" i="4" s="1"/>
  <c r="K165" i="33" s="1"/>
  <c r="N165" s="1"/>
  <c r="E34" i="41"/>
  <c r="E33" s="1"/>
  <c r="E32"/>
  <c r="G32" s="1"/>
  <c r="G45" s="1"/>
  <c r="G60" s="1"/>
  <c r="F35" i="42"/>
  <c r="E20" s="1"/>
  <c r="J107" i="4" l="1"/>
  <c r="K107" s="1"/>
  <c r="L107" s="1"/>
  <c r="O141" i="33"/>
  <c r="Q141" s="1"/>
  <c r="E37" i="42"/>
  <c r="E36" s="1"/>
  <c r="K22" i="41"/>
  <c r="J22" i="42"/>
  <c r="F20"/>
  <c r="G22" s="1"/>
  <c r="I112" i="4"/>
  <c r="O145" i="33" s="1"/>
  <c r="Q145" s="1"/>
  <c r="G35" i="42"/>
  <c r="G46" s="1"/>
  <c r="G61" s="1"/>
  <c r="K22" l="1"/>
  <c r="H22" i="40"/>
  <c r="H18" i="4" s="1"/>
  <c r="E43" i="40"/>
  <c r="E44" s="1"/>
  <c r="E42" s="1"/>
  <c r="F42"/>
  <c r="E21" s="1"/>
  <c r="E40"/>
  <c r="E41" s="1"/>
  <c r="E39" s="1"/>
  <c r="G39" s="1"/>
  <c r="F39"/>
  <c r="E20" s="1"/>
  <c r="F38"/>
  <c r="F34"/>
  <c r="F32"/>
  <c r="E19" s="1"/>
  <c r="I22"/>
  <c r="I18" i="4" s="1"/>
  <c r="F39" i="30"/>
  <c r="F38"/>
  <c r="E50"/>
  <c r="F50"/>
  <c r="E51"/>
  <c r="F51"/>
  <c r="E52"/>
  <c r="F52"/>
  <c r="E53"/>
  <c r="F53"/>
  <c r="E54"/>
  <c r="F54"/>
  <c r="E55"/>
  <c r="F55"/>
  <c r="E56"/>
  <c r="F56"/>
  <c r="E57"/>
  <c r="F57"/>
  <c r="E58"/>
  <c r="F58"/>
  <c r="E59"/>
  <c r="F59"/>
  <c r="E60"/>
  <c r="F60"/>
  <c r="F49"/>
  <c r="F39" i="39"/>
  <c r="F38"/>
  <c r="E50"/>
  <c r="F50"/>
  <c r="E51"/>
  <c r="F51"/>
  <c r="E52"/>
  <c r="F52"/>
  <c r="E53"/>
  <c r="F53"/>
  <c r="E54"/>
  <c r="F54"/>
  <c r="E55"/>
  <c r="F55"/>
  <c r="E56"/>
  <c r="F56"/>
  <c r="E57"/>
  <c r="F57"/>
  <c r="E58"/>
  <c r="F58"/>
  <c r="E59"/>
  <c r="F59"/>
  <c r="E60"/>
  <c r="F60"/>
  <c r="F49"/>
  <c r="F48" s="1"/>
  <c r="F39" i="28"/>
  <c r="F38"/>
  <c r="E50"/>
  <c r="F50"/>
  <c r="E51"/>
  <c r="F51"/>
  <c r="E52"/>
  <c r="F52"/>
  <c r="E53"/>
  <c r="F53"/>
  <c r="E54"/>
  <c r="F54"/>
  <c r="E55"/>
  <c r="F55"/>
  <c r="E56"/>
  <c r="F56"/>
  <c r="E57"/>
  <c r="F57"/>
  <c r="E58"/>
  <c r="F58"/>
  <c r="E59"/>
  <c r="F59"/>
  <c r="E60"/>
  <c r="F60"/>
  <c r="F49"/>
  <c r="F39" i="38"/>
  <c r="F38"/>
  <c r="E50"/>
  <c r="F50"/>
  <c r="E51"/>
  <c r="F51"/>
  <c r="E52"/>
  <c r="F52"/>
  <c r="E53"/>
  <c r="F53"/>
  <c r="E54"/>
  <c r="F54"/>
  <c r="E55"/>
  <c r="F55"/>
  <c r="E56"/>
  <c r="F56"/>
  <c r="E57"/>
  <c r="F57"/>
  <c r="E58"/>
  <c r="F58"/>
  <c r="E59"/>
  <c r="F59"/>
  <c r="E60"/>
  <c r="F60"/>
  <c r="F49"/>
  <c r="C13" i="32" l="1"/>
  <c r="C9"/>
  <c r="F48" i="28"/>
  <c r="C11" i="32"/>
  <c r="F48" i="38"/>
  <c r="C12" i="32"/>
  <c r="C10"/>
  <c r="C4"/>
  <c r="F48" i="30"/>
  <c r="F43" s="1"/>
  <c r="C8" i="32"/>
  <c r="E38" i="40"/>
  <c r="E35" s="1"/>
  <c r="E32" s="1"/>
  <c r="G32" s="1"/>
  <c r="C7" i="32"/>
  <c r="C6"/>
  <c r="F33" i="40"/>
  <c r="F19"/>
  <c r="I15" i="4"/>
  <c r="F21" i="40"/>
  <c r="I17" i="4"/>
  <c r="F20" i="40"/>
  <c r="I16" i="4"/>
  <c r="C5" i="32"/>
  <c r="G42" i="40"/>
  <c r="C3" i="32"/>
  <c r="C2"/>
  <c r="G47" i="40"/>
  <c r="J22"/>
  <c r="E34"/>
  <c r="E33" s="1"/>
  <c r="G45" l="1"/>
  <c r="G60" s="1"/>
  <c r="G22"/>
  <c r="K22" s="1"/>
  <c r="H100" i="4"/>
  <c r="H101"/>
  <c r="H99"/>
  <c r="H92"/>
  <c r="H93"/>
  <c r="H91"/>
  <c r="H80"/>
  <c r="H81"/>
  <c r="H79"/>
  <c r="H28"/>
  <c r="H29"/>
  <c r="H27"/>
  <c r="H20"/>
  <c r="H21"/>
  <c r="H19"/>
  <c r="H16"/>
  <c r="E49" i="39"/>
  <c r="E48" s="1"/>
  <c r="F42"/>
  <c r="F37"/>
  <c r="E33"/>
  <c r="E34" s="1"/>
  <c r="E32" s="1"/>
  <c r="F32"/>
  <c r="E21"/>
  <c r="F21" s="1"/>
  <c r="E19"/>
  <c r="F19" s="1"/>
  <c r="E49" i="38"/>
  <c r="E48" s="1"/>
  <c r="F42"/>
  <c r="E21" s="1"/>
  <c r="E33"/>
  <c r="E34" s="1"/>
  <c r="E32" s="1"/>
  <c r="F32"/>
  <c r="G32" s="1"/>
  <c r="F37" i="37"/>
  <c r="F42"/>
  <c r="E21" s="1"/>
  <c r="E33"/>
  <c r="E34" s="1"/>
  <c r="E32" s="1"/>
  <c r="F32"/>
  <c r="E19" s="1"/>
  <c r="F19" s="1"/>
  <c r="I22" i="36"/>
  <c r="I30" i="4" s="1"/>
  <c r="E43" i="36"/>
  <c r="E44" s="1"/>
  <c r="E42" s="1"/>
  <c r="F42"/>
  <c r="E21" s="1"/>
  <c r="E40"/>
  <c r="E41" s="1"/>
  <c r="E39" s="1"/>
  <c r="G39" s="1"/>
  <c r="F39"/>
  <c r="E20" s="1"/>
  <c r="F20" s="1"/>
  <c r="F34"/>
  <c r="E38" i="35"/>
  <c r="E44"/>
  <c r="E42" s="1"/>
  <c r="G42" s="1"/>
  <c r="E43"/>
  <c r="F42"/>
  <c r="E21" s="1"/>
  <c r="F21" s="1"/>
  <c r="E40"/>
  <c r="E41" s="1"/>
  <c r="E39" s="1"/>
  <c r="F39"/>
  <c r="F34"/>
  <c r="E20"/>
  <c r="F20" s="1"/>
  <c r="G32" i="39" l="1"/>
  <c r="F21" i="37"/>
  <c r="I81" i="4"/>
  <c r="F21" i="38"/>
  <c r="I93" i="4"/>
  <c r="F21" i="36"/>
  <c r="I29" i="4"/>
  <c r="I28"/>
  <c r="I20"/>
  <c r="I99"/>
  <c r="G39" i="35"/>
  <c r="I21" i="4"/>
  <c r="I101"/>
  <c r="E19" i="38"/>
  <c r="I79" i="4"/>
  <c r="E41" i="38"/>
  <c r="E38" s="1"/>
  <c r="E35" s="1"/>
  <c r="E43" i="37"/>
  <c r="E45" s="1"/>
  <c r="E42" s="1"/>
  <c r="G42" s="1"/>
  <c r="F37" i="38"/>
  <c r="G48" i="39"/>
  <c r="E43"/>
  <c r="E45" s="1"/>
  <c r="E42" s="1"/>
  <c r="G42" s="1"/>
  <c r="E41"/>
  <c r="E38" s="1"/>
  <c r="E35" s="1"/>
  <c r="H22"/>
  <c r="H102" i="4" s="1"/>
  <c r="H22" i="38"/>
  <c r="H94" i="4" s="1"/>
  <c r="F41" i="37"/>
  <c r="F36" s="1"/>
  <c r="F43"/>
  <c r="F45" s="1"/>
  <c r="I22"/>
  <c r="G32"/>
  <c r="H22" i="36"/>
  <c r="H30" i="4" s="1"/>
  <c r="E38" i="36"/>
  <c r="G42"/>
  <c r="G47"/>
  <c r="F38"/>
  <c r="E35" i="35"/>
  <c r="G47"/>
  <c r="F38"/>
  <c r="I22"/>
  <c r="I22" i="4" s="1"/>
  <c r="H22" i="35"/>
  <c r="H22" i="4" s="1"/>
  <c r="K91" i="33"/>
  <c r="J22" i="36" l="1"/>
  <c r="E41" i="37"/>
  <c r="E43" i="38"/>
  <c r="E45" s="1"/>
  <c r="E42" s="1"/>
  <c r="G42" s="1"/>
  <c r="F19"/>
  <c r="I91" i="4"/>
  <c r="G48" i="38"/>
  <c r="H22" i="37"/>
  <c r="H82" i="4" s="1"/>
  <c r="G48" i="37"/>
  <c r="E37" i="39"/>
  <c r="E36" s="1"/>
  <c r="E37" i="38"/>
  <c r="E36" s="1"/>
  <c r="I22"/>
  <c r="I94" i="4" s="1"/>
  <c r="F41" i="39"/>
  <c r="F36" s="1"/>
  <c r="F43"/>
  <c r="F45" s="1"/>
  <c r="I22"/>
  <c r="I102" i="4" s="1"/>
  <c r="F43" i="38"/>
  <c r="F45" s="1"/>
  <c r="F41"/>
  <c r="I82" i="4"/>
  <c r="E38" i="37"/>
  <c r="F35"/>
  <c r="E20" s="1"/>
  <c r="F33" i="36"/>
  <c r="I33" s="1"/>
  <c r="F32"/>
  <c r="E19" s="1"/>
  <c r="E35"/>
  <c r="J22" i="35"/>
  <c r="E34"/>
  <c r="E33" s="1"/>
  <c r="E32"/>
  <c r="F33"/>
  <c r="I33" s="1"/>
  <c r="F32"/>
  <c r="E19" s="1"/>
  <c r="F34" i="13"/>
  <c r="F34" i="19"/>
  <c r="F34" i="11"/>
  <c r="E49" i="30"/>
  <c r="E48" s="1"/>
  <c r="E43" s="1"/>
  <c r="E45" s="1"/>
  <c r="E42" s="1"/>
  <c r="E49" i="28"/>
  <c r="E48" s="1"/>
  <c r="D7" i="32"/>
  <c r="I7" s="1"/>
  <c r="G13"/>
  <c r="G12"/>
  <c r="H12" s="1"/>
  <c r="G11"/>
  <c r="H11" s="1"/>
  <c r="G10"/>
  <c r="G9"/>
  <c r="G8"/>
  <c r="H8" s="1"/>
  <c r="G7"/>
  <c r="G6"/>
  <c r="G5"/>
  <c r="G4"/>
  <c r="G3"/>
  <c r="G2"/>
  <c r="J22" i="38" l="1"/>
  <c r="J22" i="37"/>
  <c r="J22" i="39"/>
  <c r="D2" i="32"/>
  <c r="I2" s="1"/>
  <c r="D10"/>
  <c r="I10" s="1"/>
  <c r="F35" i="39"/>
  <c r="D11" i="32"/>
  <c r="I11" s="1"/>
  <c r="F36" i="38"/>
  <c r="F35"/>
  <c r="F19" i="36"/>
  <c r="G22" s="1"/>
  <c r="K22" s="1"/>
  <c r="I27" i="4"/>
  <c r="J27" s="1"/>
  <c r="D8" i="32"/>
  <c r="I8" s="1"/>
  <c r="F19" i="35"/>
  <c r="G22" s="1"/>
  <c r="K22" s="1"/>
  <c r="I19" i="4"/>
  <c r="G22" i="37"/>
  <c r="I80" i="4"/>
  <c r="D5" i="32"/>
  <c r="I5" s="1"/>
  <c r="E37" i="37"/>
  <c r="E36" s="1"/>
  <c r="E35"/>
  <c r="G35" s="1"/>
  <c r="G46" s="1"/>
  <c r="G61" s="1"/>
  <c r="H10" i="32"/>
  <c r="D6"/>
  <c r="I6" s="1"/>
  <c r="E32" i="36"/>
  <c r="G32" s="1"/>
  <c r="G45" s="1"/>
  <c r="G60" s="1"/>
  <c r="E34"/>
  <c r="E33" s="1"/>
  <c r="G32" i="35"/>
  <c r="G45" s="1"/>
  <c r="G60" s="1"/>
  <c r="D3" i="32"/>
  <c r="I3" s="1"/>
  <c r="D4"/>
  <c r="I4" s="1"/>
  <c r="H4"/>
  <c r="H6"/>
  <c r="H13"/>
  <c r="H3"/>
  <c r="H5"/>
  <c r="H7"/>
  <c r="D12"/>
  <c r="I12" s="1"/>
  <c r="H9"/>
  <c r="D9"/>
  <c r="I9" s="1"/>
  <c r="D13"/>
  <c r="I13" s="1"/>
  <c r="H2"/>
  <c r="K22" i="37" l="1"/>
  <c r="E20" i="39"/>
  <c r="G35"/>
  <c r="G46" s="1"/>
  <c r="G61" s="1"/>
  <c r="E20" i="38"/>
  <c r="G35"/>
  <c r="G46" s="1"/>
  <c r="G61" s="1"/>
  <c r="H105" i="4"/>
  <c r="N140" i="33" s="1"/>
  <c r="H104" i="4"/>
  <c r="N139" i="33" s="1"/>
  <c r="H103" i="4"/>
  <c r="N138" i="33" s="1"/>
  <c r="K162"/>
  <c r="N137"/>
  <c r="N136"/>
  <c r="N135"/>
  <c r="H97" i="4"/>
  <c r="N134" i="33" s="1"/>
  <c r="H96" i="4"/>
  <c r="N133" i="33" s="1"/>
  <c r="H95" i="4"/>
  <c r="N132" i="33" s="1"/>
  <c r="K160"/>
  <c r="N131"/>
  <c r="N130"/>
  <c r="N129"/>
  <c r="I90" i="4"/>
  <c r="K159" i="33" s="1"/>
  <c r="H90" i="4"/>
  <c r="H89"/>
  <c r="N128" i="33" s="1"/>
  <c r="H88" i="4"/>
  <c r="N127" i="33" s="1"/>
  <c r="H87" i="4"/>
  <c r="N126" i="33" s="1"/>
  <c r="I86" i="4"/>
  <c r="K158" i="33" s="1"/>
  <c r="H86" i="4"/>
  <c r="H85"/>
  <c r="N125" i="33" s="1"/>
  <c r="H84" i="4"/>
  <c r="N124" i="33" s="1"/>
  <c r="H83" i="4"/>
  <c r="N123" i="33" s="1"/>
  <c r="K157"/>
  <c r="N122"/>
  <c r="N121"/>
  <c r="N120"/>
  <c r="I78" i="4"/>
  <c r="K156" i="33" s="1"/>
  <c r="H78" i="4"/>
  <c r="H77"/>
  <c r="N119" i="33" s="1"/>
  <c r="H76" i="4"/>
  <c r="N118" i="33" s="1"/>
  <c r="H75" i="4"/>
  <c r="N117" i="33" s="1"/>
  <c r="I74" i="4"/>
  <c r="K155" i="33" s="1"/>
  <c r="H74" i="4"/>
  <c r="J155" i="33" s="1"/>
  <c r="H73" i="4"/>
  <c r="N116" i="33" s="1"/>
  <c r="H72" i="4"/>
  <c r="N115" i="33" s="1"/>
  <c r="H71" i="4"/>
  <c r="N114" i="33" s="1"/>
  <c r="I66" i="4"/>
  <c r="H66"/>
  <c r="J100" i="33" s="1"/>
  <c r="H65" i="4"/>
  <c r="N77" i="33" s="1"/>
  <c r="H64" i="4"/>
  <c r="N76" i="33" s="1"/>
  <c r="H63" i="4"/>
  <c r="N75" i="33" s="1"/>
  <c r="I62" i="4"/>
  <c r="H62"/>
  <c r="J99" i="33" s="1"/>
  <c r="H61" i="4"/>
  <c r="N74" i="33" s="1"/>
  <c r="H60" i="4"/>
  <c r="N73" i="33" s="1"/>
  <c r="H59" i="4"/>
  <c r="N72" i="33" s="1"/>
  <c r="H57" i="4"/>
  <c r="N71" i="33" s="1"/>
  <c r="H56" i="4"/>
  <c r="N70" i="33" s="1"/>
  <c r="H55" i="4"/>
  <c r="N69" i="33" s="1"/>
  <c r="I54" i="4"/>
  <c r="K97" i="33" s="1"/>
  <c r="H54" i="4"/>
  <c r="J97" i="33" s="1"/>
  <c r="H53" i="4"/>
  <c r="N68" i="33" s="1"/>
  <c r="H52" i="4"/>
  <c r="N67" i="33" s="1"/>
  <c r="H51" i="4"/>
  <c r="N66" i="33" s="1"/>
  <c r="I50" i="4"/>
  <c r="K96" i="33" s="1"/>
  <c r="H50" i="4"/>
  <c r="J96" i="33" s="1"/>
  <c r="H49" i="4"/>
  <c r="N65" i="33" s="1"/>
  <c r="H48" i="4"/>
  <c r="N64" i="33" s="1"/>
  <c r="H47" i="4"/>
  <c r="N63" i="33" s="1"/>
  <c r="I46" i="4"/>
  <c r="K95" i="33" s="1"/>
  <c r="H46" i="4"/>
  <c r="J95" i="33" s="1"/>
  <c r="H45" i="4"/>
  <c r="N62" i="33" s="1"/>
  <c r="H44" i="4"/>
  <c r="N61" i="33" s="1"/>
  <c r="H43" i="4"/>
  <c r="N60" i="33" s="1"/>
  <c r="I42" i="4"/>
  <c r="K94" i="33" s="1"/>
  <c r="H42" i="4"/>
  <c r="J94" i="33" s="1"/>
  <c r="H41" i="4"/>
  <c r="N59" i="33" s="1"/>
  <c r="H40" i="4"/>
  <c r="N58" i="33" s="1"/>
  <c r="H39" i="4"/>
  <c r="N57" i="33" s="1"/>
  <c r="I38" i="4"/>
  <c r="K93" i="33" s="1"/>
  <c r="H38" i="4"/>
  <c r="J93" i="33" s="1"/>
  <c r="H37" i="4"/>
  <c r="N56" i="33" s="1"/>
  <c r="H36" i="4"/>
  <c r="N55" i="33" s="1"/>
  <c r="H35" i="4"/>
  <c r="N54" i="33" s="1"/>
  <c r="H33" i="4"/>
  <c r="N53" i="33" s="1"/>
  <c r="H32" i="4"/>
  <c r="N52" i="33" s="1"/>
  <c r="H31" i="4"/>
  <c r="N51" i="33" s="1"/>
  <c r="J91"/>
  <c r="N50"/>
  <c r="N49"/>
  <c r="N48"/>
  <c r="H25" i="4"/>
  <c r="N47" i="33" s="1"/>
  <c r="H24" i="4"/>
  <c r="N46" i="33" s="1"/>
  <c r="H23" i="4"/>
  <c r="N45" i="33" s="1"/>
  <c r="J89"/>
  <c r="N44"/>
  <c r="N43"/>
  <c r="N42"/>
  <c r="J88"/>
  <c r="N41"/>
  <c r="N40"/>
  <c r="N39"/>
  <c r="I14" i="4"/>
  <c r="H14"/>
  <c r="H13"/>
  <c r="N38" i="33" s="1"/>
  <c r="H12" i="4"/>
  <c r="N37" i="33" s="1"/>
  <c r="H11" i="4"/>
  <c r="N36" i="33" s="1"/>
  <c r="I10" i="4"/>
  <c r="H10"/>
  <c r="H9"/>
  <c r="N35" i="33" s="1"/>
  <c r="H8" i="4"/>
  <c r="N34" i="33" s="1"/>
  <c r="H7" i="4"/>
  <c r="N33" i="33" s="1"/>
  <c r="I70" i="4"/>
  <c r="K154" i="33" s="1"/>
  <c r="H70" i="4"/>
  <c r="J154" i="33" s="1"/>
  <c r="H69" i="4"/>
  <c r="N113" i="33" s="1"/>
  <c r="H68" i="4"/>
  <c r="N112" i="33" s="1"/>
  <c r="H67" i="4"/>
  <c r="N111" i="33" s="1"/>
  <c r="I6" i="4"/>
  <c r="H6"/>
  <c r="J85" i="33" s="1"/>
  <c r="H5" i="4"/>
  <c r="N32" i="33" s="1"/>
  <c r="H4" i="4"/>
  <c r="N31" i="33" s="1"/>
  <c r="H3" i="4"/>
  <c r="N30" i="33" s="1"/>
  <c r="F20" i="39" l="1"/>
  <c r="G22" s="1"/>
  <c r="K22" s="1"/>
  <c r="I100" i="4"/>
  <c r="F20" i="38"/>
  <c r="G22" s="1"/>
  <c r="K22" s="1"/>
  <c r="I92" i="4"/>
  <c r="J102"/>
  <c r="K102" s="1"/>
  <c r="J162" i="33"/>
  <c r="T162" s="1"/>
  <c r="J74" i="4"/>
  <c r="K74" s="1"/>
  <c r="N100" i="33"/>
  <c r="T100"/>
  <c r="T155"/>
  <c r="N155"/>
  <c r="J78" i="4"/>
  <c r="K78" s="1"/>
  <c r="J156" i="33"/>
  <c r="N156" s="1"/>
  <c r="J86" i="4"/>
  <c r="K86" s="1"/>
  <c r="J158" i="33"/>
  <c r="T158" s="1"/>
  <c r="J94" i="4"/>
  <c r="K94" s="1"/>
  <c r="J160" i="33"/>
  <c r="T160" s="1"/>
  <c r="T154"/>
  <c r="N154"/>
  <c r="N99"/>
  <c r="T99"/>
  <c r="J82" i="4"/>
  <c r="K82" s="1"/>
  <c r="J157" i="33"/>
  <c r="T157" s="1"/>
  <c r="J90" i="4"/>
  <c r="K90" s="1"/>
  <c r="J159" i="33"/>
  <c r="N159" s="1"/>
  <c r="J18" i="4"/>
  <c r="K18" s="1"/>
  <c r="T97" i="33"/>
  <c r="N97"/>
  <c r="N93"/>
  <c r="T93"/>
  <c r="N95"/>
  <c r="T95"/>
  <c r="N94"/>
  <c r="T94"/>
  <c r="T96"/>
  <c r="N96"/>
  <c r="N91"/>
  <c r="T91"/>
  <c r="J14" i="4"/>
  <c r="K14" s="1"/>
  <c r="J87" i="33"/>
  <c r="N89"/>
  <c r="T89"/>
  <c r="N85"/>
  <c r="T85"/>
  <c r="J10" i="4"/>
  <c r="K10" s="1"/>
  <c r="J86" i="33"/>
  <c r="T88"/>
  <c r="N88"/>
  <c r="J66" i="4"/>
  <c r="K66" s="1"/>
  <c r="J42"/>
  <c r="K42" s="1"/>
  <c r="J22"/>
  <c r="K22" s="1"/>
  <c r="J30"/>
  <c r="K30" s="1"/>
  <c r="J62"/>
  <c r="K62" s="1"/>
  <c r="J50"/>
  <c r="K50" s="1"/>
  <c r="J38"/>
  <c r="K38" s="1"/>
  <c r="J46"/>
  <c r="K46" s="1"/>
  <c r="J54"/>
  <c r="K54" s="1"/>
  <c r="N162" i="33" l="1"/>
  <c r="T156"/>
  <c r="N160"/>
  <c r="N158"/>
  <c r="T159"/>
  <c r="N157"/>
  <c r="N86"/>
  <c r="T86"/>
  <c r="N87"/>
  <c r="T87"/>
  <c r="I83" i="4"/>
  <c r="I22" i="30"/>
  <c r="E41"/>
  <c r="E38" s="1"/>
  <c r="F37"/>
  <c r="E33"/>
  <c r="E34" s="1"/>
  <c r="E32" s="1"/>
  <c r="F32"/>
  <c r="E19" s="1"/>
  <c r="I22" i="28"/>
  <c r="I98" i="4" s="1"/>
  <c r="F42" i="28"/>
  <c r="E21" s="1"/>
  <c r="E41"/>
  <c r="E38" s="1"/>
  <c r="F37"/>
  <c r="E33"/>
  <c r="E34" s="1"/>
  <c r="E32" s="1"/>
  <c r="F32"/>
  <c r="I87" i="4"/>
  <c r="G32" i="28" l="1"/>
  <c r="I106" i="4"/>
  <c r="K163" i="33" s="1"/>
  <c r="E19" i="28"/>
  <c r="F41" i="30"/>
  <c r="F35" s="1"/>
  <c r="E20" s="1"/>
  <c r="F45"/>
  <c r="E21" s="1"/>
  <c r="F21" s="1"/>
  <c r="F41" i="28"/>
  <c r="F35" s="1"/>
  <c r="E20" s="1"/>
  <c r="I96" i="4" s="1"/>
  <c r="F43" i="28"/>
  <c r="F45" s="1"/>
  <c r="G48" i="30"/>
  <c r="K161" i="33"/>
  <c r="G48" i="28"/>
  <c r="J87" i="4"/>
  <c r="O126" i="33"/>
  <c r="J83" i="4"/>
  <c r="O123" i="33"/>
  <c r="I69" i="4"/>
  <c r="O113" i="33" s="1"/>
  <c r="F21" i="28"/>
  <c r="I97" i="4"/>
  <c r="I89"/>
  <c r="I73"/>
  <c r="I77"/>
  <c r="I72"/>
  <c r="I76"/>
  <c r="I88"/>
  <c r="I84"/>
  <c r="I75"/>
  <c r="I71"/>
  <c r="F19" i="28"/>
  <c r="I95" i="4"/>
  <c r="F19" i="30"/>
  <c r="I103" i="4"/>
  <c r="O138" i="33" s="1"/>
  <c r="E35" i="30"/>
  <c r="E37"/>
  <c r="E36" s="1"/>
  <c r="G32"/>
  <c r="H22"/>
  <c r="J114" i="4" s="1"/>
  <c r="K114" s="1"/>
  <c r="E35" i="28"/>
  <c r="E37"/>
  <c r="E36" s="1"/>
  <c r="H22"/>
  <c r="E43"/>
  <c r="E45" s="1"/>
  <c r="E42" s="1"/>
  <c r="G42" s="1"/>
  <c r="G42" i="30" l="1"/>
  <c r="I105" i="4"/>
  <c r="O140" i="33" s="1"/>
  <c r="T140" s="1"/>
  <c r="F20" i="30"/>
  <c r="G22" s="1"/>
  <c r="J112" i="4"/>
  <c r="K111" s="1"/>
  <c r="L111" s="1"/>
  <c r="J97"/>
  <c r="O134" i="33"/>
  <c r="G35" i="28"/>
  <c r="F20"/>
  <c r="G22" s="1"/>
  <c r="T138" i="33"/>
  <c r="Q138"/>
  <c r="J95" i="4"/>
  <c r="O132" i="33"/>
  <c r="I104" i="4"/>
  <c r="O139" i="33" s="1"/>
  <c r="T139" s="1"/>
  <c r="G35" i="30"/>
  <c r="F36"/>
  <c r="F36" i="28"/>
  <c r="J22" i="30"/>
  <c r="K22" s="1"/>
  <c r="H106" i="4"/>
  <c r="J163" i="33" s="1"/>
  <c r="J22" i="28"/>
  <c r="H98" i="4"/>
  <c r="J96"/>
  <c r="K95" s="1"/>
  <c r="O133" i="33"/>
  <c r="G46" i="28"/>
  <c r="G61" s="1"/>
  <c r="J100" i="4"/>
  <c r="O136" i="33"/>
  <c r="J101" i="4"/>
  <c r="O137" i="33"/>
  <c r="J99" i="4"/>
  <c r="O135" i="33"/>
  <c r="J75" i="4"/>
  <c r="O117" i="33"/>
  <c r="J92" i="4"/>
  <c r="O130" i="33"/>
  <c r="J76" i="4"/>
  <c r="O118" i="33"/>
  <c r="J72" i="4"/>
  <c r="O115" i="33"/>
  <c r="J77" i="4"/>
  <c r="O119" i="33"/>
  <c r="J89" i="4"/>
  <c r="O128" i="33"/>
  <c r="T113"/>
  <c r="Q113"/>
  <c r="J71" i="4"/>
  <c r="O114" i="33"/>
  <c r="J79" i="4"/>
  <c r="O120" i="33"/>
  <c r="J91" i="4"/>
  <c r="O129" i="33"/>
  <c r="J84" i="4"/>
  <c r="O124" i="33"/>
  <c r="J88" i="4"/>
  <c r="K87" s="1"/>
  <c r="L87" s="1"/>
  <c r="O127" i="33"/>
  <c r="O121"/>
  <c r="J93" i="4"/>
  <c r="O131" i="33"/>
  <c r="J73" i="4"/>
  <c r="O116" i="33"/>
  <c r="J81" i="4"/>
  <c r="O122" i="33"/>
  <c r="Q123"/>
  <c r="T123"/>
  <c r="T126"/>
  <c r="Q126"/>
  <c r="I85" i="4"/>
  <c r="I68"/>
  <c r="O112" i="33" s="1"/>
  <c r="I67" i="4"/>
  <c r="O111" i="33" s="1"/>
  <c r="G46" i="30" l="1"/>
  <c r="G61" s="1"/>
  <c r="Q140" i="33"/>
  <c r="Q139"/>
  <c r="K99" i="4"/>
  <c r="L99" s="1"/>
  <c r="T134" i="33"/>
  <c r="Q134"/>
  <c r="K22" i="28"/>
  <c r="T132" i="33"/>
  <c r="Q132"/>
  <c r="T163"/>
  <c r="N163"/>
  <c r="J161"/>
  <c r="J98" i="4"/>
  <c r="K98" s="1"/>
  <c r="L95" s="1"/>
  <c r="T133" i="33"/>
  <c r="Q133"/>
  <c r="T135"/>
  <c r="Q135"/>
  <c r="T137"/>
  <c r="Q137"/>
  <c r="T136"/>
  <c r="Q136"/>
  <c r="K79" i="4"/>
  <c r="L79" s="1"/>
  <c r="Q111" i="33"/>
  <c r="T111"/>
  <c r="J85" i="4"/>
  <c r="K83" s="1"/>
  <c r="L83" s="1"/>
  <c r="O125" i="33"/>
  <c r="K71" i="4"/>
  <c r="L71" s="1"/>
  <c r="K75"/>
  <c r="L75" s="1"/>
  <c r="T112" i="33"/>
  <c r="Q112"/>
  <c r="Q122"/>
  <c r="T122"/>
  <c r="Q116"/>
  <c r="T116"/>
  <c r="T131"/>
  <c r="Q131"/>
  <c r="T121"/>
  <c r="Q121"/>
  <c r="Q127"/>
  <c r="T127"/>
  <c r="Q124"/>
  <c r="T124"/>
  <c r="T129"/>
  <c r="Q129"/>
  <c r="T120"/>
  <c r="Q120"/>
  <c r="T114"/>
  <c r="Q114"/>
  <c r="T128"/>
  <c r="Q128"/>
  <c r="Q119"/>
  <c r="T119"/>
  <c r="T115"/>
  <c r="Q115"/>
  <c r="Q118"/>
  <c r="T118"/>
  <c r="T130"/>
  <c r="Q130"/>
  <c r="Q117"/>
  <c r="T117"/>
  <c r="K91" i="4"/>
  <c r="L91" s="1"/>
  <c r="G47" i="19"/>
  <c r="E43"/>
  <c r="E44" s="1"/>
  <c r="E42" s="1"/>
  <c r="F42"/>
  <c r="E21" s="1"/>
  <c r="E40"/>
  <c r="E41" s="1"/>
  <c r="E39" s="1"/>
  <c r="F39"/>
  <c r="E20" s="1"/>
  <c r="F38"/>
  <c r="F33" s="1"/>
  <c r="I22"/>
  <c r="I58" i="4" s="1"/>
  <c r="K98" i="33" s="1"/>
  <c r="I43" i="4"/>
  <c r="I39"/>
  <c r="I37"/>
  <c r="I36"/>
  <c r="I35"/>
  <c r="I22" i="13"/>
  <c r="I34" i="4" s="1"/>
  <c r="K92" i="33" s="1"/>
  <c r="E43" i="13"/>
  <c r="E44" s="1"/>
  <c r="E42" s="1"/>
  <c r="F42"/>
  <c r="E40"/>
  <c r="E41" s="1"/>
  <c r="E39" s="1"/>
  <c r="F39"/>
  <c r="F38"/>
  <c r="E21"/>
  <c r="I22" i="11"/>
  <c r="I26" i="4" s="1"/>
  <c r="K90" i="33" s="1"/>
  <c r="E43" i="11"/>
  <c r="E44" s="1"/>
  <c r="E42" s="1"/>
  <c r="F42"/>
  <c r="E21" s="1"/>
  <c r="E40"/>
  <c r="E41" s="1"/>
  <c r="E39" s="1"/>
  <c r="F39"/>
  <c r="G39" s="1"/>
  <c r="G39" i="13" l="1"/>
  <c r="G39" i="19"/>
  <c r="F32"/>
  <c r="E19" s="1"/>
  <c r="I55" i="4" s="1"/>
  <c r="F38" i="11"/>
  <c r="F33" s="1"/>
  <c r="I33" s="1"/>
  <c r="G42" i="13"/>
  <c r="F32"/>
  <c r="E19" s="1"/>
  <c r="F19" s="1"/>
  <c r="F33"/>
  <c r="H33" s="1"/>
  <c r="G42" i="11"/>
  <c r="G47"/>
  <c r="G47" i="13"/>
  <c r="T161" i="33"/>
  <c r="N161"/>
  <c r="Q125"/>
  <c r="T125"/>
  <c r="J35" i="4"/>
  <c r="O54" i="33"/>
  <c r="J37" i="4"/>
  <c r="O56" i="33"/>
  <c r="J43" i="4"/>
  <c r="O60" i="33"/>
  <c r="J36" i="4"/>
  <c r="O55" i="33"/>
  <c r="J39" i="4"/>
  <c r="O57" i="33"/>
  <c r="G42" i="19"/>
  <c r="I61" i="4"/>
  <c r="I65"/>
  <c r="I9"/>
  <c r="I49"/>
  <c r="I13"/>
  <c r="F21" i="11"/>
  <c r="I25" i="4"/>
  <c r="F21" i="13"/>
  <c r="I33" i="4"/>
  <c r="I41"/>
  <c r="I45"/>
  <c r="I53"/>
  <c r="F21" i="19"/>
  <c r="I57" i="4"/>
  <c r="I48"/>
  <c r="E20" i="11"/>
  <c r="E20" i="13"/>
  <c r="I40" i="4"/>
  <c r="I44"/>
  <c r="I52"/>
  <c r="F20" i="19"/>
  <c r="I56" i="4"/>
  <c r="I64"/>
  <c r="K35"/>
  <c r="L35" s="1"/>
  <c r="I7"/>
  <c r="I47"/>
  <c r="I51"/>
  <c r="I59"/>
  <c r="I63"/>
  <c r="I11"/>
  <c r="H22" i="19"/>
  <c r="E38"/>
  <c r="H22" i="11"/>
  <c r="E38"/>
  <c r="H22" i="13"/>
  <c r="E38"/>
  <c r="F19" i="19" l="1"/>
  <c r="G22" s="1"/>
  <c r="J57" i="4"/>
  <c r="O71" i="33"/>
  <c r="J33" i="13"/>
  <c r="J56" i="4"/>
  <c r="O70" i="33"/>
  <c r="I31" i="4"/>
  <c r="O51" i="33" s="1"/>
  <c r="F32" i="11"/>
  <c r="E19" s="1"/>
  <c r="F19" s="1"/>
  <c r="J33" i="4"/>
  <c r="O53" i="33"/>
  <c r="J25" i="4"/>
  <c r="O47" i="33"/>
  <c r="J55" i="4"/>
  <c r="O69" i="33"/>
  <c r="J22" i="19"/>
  <c r="H58" i="4"/>
  <c r="J22" i="13"/>
  <c r="H34" i="4"/>
  <c r="J22" i="11"/>
  <c r="H26" i="4"/>
  <c r="J63"/>
  <c r="O75" i="33"/>
  <c r="J64" i="4"/>
  <c r="O76" i="33"/>
  <c r="J59" i="4"/>
  <c r="O72" i="33"/>
  <c r="J65" i="4"/>
  <c r="O77" i="33"/>
  <c r="J61" i="4"/>
  <c r="O74" i="33"/>
  <c r="J51" i="4"/>
  <c r="O66" i="33"/>
  <c r="J53" i="4"/>
  <c r="O68" i="33"/>
  <c r="J52" i="4"/>
  <c r="O67" i="33"/>
  <c r="J44" i="4"/>
  <c r="O61" i="33"/>
  <c r="J45" i="4"/>
  <c r="O62" i="33"/>
  <c r="J49" i="4"/>
  <c r="O65" i="33"/>
  <c r="Q57"/>
  <c r="T57"/>
  <c r="Q60"/>
  <c r="T60"/>
  <c r="Q56"/>
  <c r="T56"/>
  <c r="J47" i="4"/>
  <c r="O63" i="33"/>
  <c r="J40" i="4"/>
  <c r="O58" i="33"/>
  <c r="J48" i="4"/>
  <c r="O64" i="33"/>
  <c r="J41" i="4"/>
  <c r="O59" i="33"/>
  <c r="T55"/>
  <c r="Q55"/>
  <c r="Q54"/>
  <c r="T54"/>
  <c r="O48"/>
  <c r="J29" i="4"/>
  <c r="O50" i="33"/>
  <c r="J11" i="4"/>
  <c r="O36" i="33"/>
  <c r="J7" i="4"/>
  <c r="O33" i="33"/>
  <c r="J13" i="4"/>
  <c r="O38" i="33"/>
  <c r="J9" i="4"/>
  <c r="O35" i="33"/>
  <c r="O39"/>
  <c r="J19" i="4"/>
  <c r="O42" i="33"/>
  <c r="J20" i="4"/>
  <c r="O43" i="33"/>
  <c r="J21" i="4"/>
  <c r="O44" i="33"/>
  <c r="J17" i="4"/>
  <c r="O41" i="33"/>
  <c r="I60" i="4"/>
  <c r="I8"/>
  <c r="F20" i="13"/>
  <c r="G22" s="1"/>
  <c r="I32" i="4"/>
  <c r="F20" i="11"/>
  <c r="I24" i="4"/>
  <c r="I12"/>
  <c r="E35" i="19"/>
  <c r="E35" i="13"/>
  <c r="E35" i="11"/>
  <c r="H116" i="4" l="1"/>
  <c r="K22" i="13"/>
  <c r="K22" i="19"/>
  <c r="K55" i="4"/>
  <c r="J31"/>
  <c r="Q71" i="33"/>
  <c r="T71"/>
  <c r="Q70"/>
  <c r="T70"/>
  <c r="J32" i="4"/>
  <c r="O52" i="33"/>
  <c r="J24" i="4"/>
  <c r="O46" i="33"/>
  <c r="G22" i="11"/>
  <c r="K22" s="1"/>
  <c r="I23" i="4"/>
  <c r="Q53" i="33"/>
  <c r="T53"/>
  <c r="Q47"/>
  <c r="T47"/>
  <c r="T69"/>
  <c r="Q69"/>
  <c r="J98"/>
  <c r="J58" i="4"/>
  <c r="K58" s="1"/>
  <c r="T51" i="33"/>
  <c r="Q51"/>
  <c r="J92"/>
  <c r="J34" i="4"/>
  <c r="K34" s="1"/>
  <c r="J90" i="33"/>
  <c r="J26" i="4"/>
  <c r="K26" s="1"/>
  <c r="J60"/>
  <c r="K59" s="1"/>
  <c r="L59" s="1"/>
  <c r="O73" i="33"/>
  <c r="K63" i="4"/>
  <c r="L63" s="1"/>
  <c r="Q74" i="33"/>
  <c r="T74"/>
  <c r="T77"/>
  <c r="Q77"/>
  <c r="Q72"/>
  <c r="T72"/>
  <c r="Q76"/>
  <c r="T76"/>
  <c r="Q75"/>
  <c r="T75"/>
  <c r="T67"/>
  <c r="Q67"/>
  <c r="Q68"/>
  <c r="T68"/>
  <c r="T66"/>
  <c r="Q66"/>
  <c r="K51" i="4"/>
  <c r="L51" s="1"/>
  <c r="Q64" i="33"/>
  <c r="T64"/>
  <c r="Q58"/>
  <c r="T58"/>
  <c r="K39" i="4"/>
  <c r="L39" s="1"/>
  <c r="K47"/>
  <c r="L47" s="1"/>
  <c r="K43"/>
  <c r="L43" s="1"/>
  <c r="T59" i="33"/>
  <c r="Q59"/>
  <c r="Q63"/>
  <c r="T63"/>
  <c r="T65"/>
  <c r="Q65"/>
  <c r="Q62"/>
  <c r="T62"/>
  <c r="T61"/>
  <c r="Q61"/>
  <c r="Q50"/>
  <c r="T50"/>
  <c r="T48"/>
  <c r="Q48"/>
  <c r="J28" i="4"/>
  <c r="K27" s="1"/>
  <c r="L27" s="1"/>
  <c r="O49" i="33"/>
  <c r="J8" i="4"/>
  <c r="K7" s="1"/>
  <c r="L7" s="1"/>
  <c r="O34" i="33"/>
  <c r="T41"/>
  <c r="Q41"/>
  <c r="Q44"/>
  <c r="T44"/>
  <c r="T43"/>
  <c r="Q43"/>
  <c r="Q42"/>
  <c r="T42"/>
  <c r="Q39"/>
  <c r="T39"/>
  <c r="T35"/>
  <c r="Q35"/>
  <c r="T38"/>
  <c r="Q38"/>
  <c r="T33"/>
  <c r="Q33"/>
  <c r="T36"/>
  <c r="Q36"/>
  <c r="J12" i="4"/>
  <c r="K11" s="1"/>
  <c r="L11" s="1"/>
  <c r="O37" i="33"/>
  <c r="J16" i="4"/>
  <c r="K15" s="1"/>
  <c r="L15" s="1"/>
  <c r="O40" i="33"/>
  <c r="K19" i="4"/>
  <c r="L19" s="1"/>
  <c r="E34" i="19"/>
  <c r="E33" s="1"/>
  <c r="E32"/>
  <c r="G32" s="1"/>
  <c r="G45" s="1"/>
  <c r="G60" s="1"/>
  <c r="E34" i="11"/>
  <c r="E33" s="1"/>
  <c r="E32"/>
  <c r="G32" s="1"/>
  <c r="G45" s="1"/>
  <c r="G60" s="1"/>
  <c r="E34" i="13"/>
  <c r="E33" s="1"/>
  <c r="E32"/>
  <c r="G32" s="1"/>
  <c r="G45" s="1"/>
  <c r="G60" s="1"/>
  <c r="J105" i="4"/>
  <c r="J103"/>
  <c r="J69"/>
  <c r="J67"/>
  <c r="J70"/>
  <c r="K70" s="1"/>
  <c r="J106"/>
  <c r="K106" s="1"/>
  <c r="L55" l="1"/>
  <c r="K31"/>
  <c r="L31" s="1"/>
  <c r="Q52" i="33"/>
  <c r="T52"/>
  <c r="Q46"/>
  <c r="T46"/>
  <c r="O45"/>
  <c r="J23" i="4"/>
  <c r="K23" s="1"/>
  <c r="L23" s="1"/>
  <c r="T98" i="33"/>
  <c r="N98"/>
  <c r="N92"/>
  <c r="T92"/>
  <c r="T90"/>
  <c r="N90"/>
  <c r="T73"/>
  <c r="Q73"/>
  <c r="T49"/>
  <c r="Q49"/>
  <c r="Q40"/>
  <c r="T40"/>
  <c r="T37"/>
  <c r="Q37"/>
  <c r="T34"/>
  <c r="Q34"/>
  <c r="K67" i="4"/>
  <c r="L67" s="1"/>
  <c r="J104"/>
  <c r="K103" s="1"/>
  <c r="L103" s="1"/>
  <c r="Q45" i="33" l="1"/>
  <c r="T45"/>
  <c r="I5" i="4"/>
  <c r="I4"/>
  <c r="I3"/>
  <c r="O30" i="33" s="1"/>
  <c r="J6" i="4"/>
  <c r="K6" s="1"/>
  <c r="J4" l="1"/>
  <c r="O31" i="33"/>
  <c r="T30"/>
  <c r="Q30"/>
  <c r="J5" i="4"/>
  <c r="O32" i="33"/>
  <c r="J3" i="4"/>
  <c r="K3" l="1"/>
  <c r="L3" s="1"/>
  <c r="T32" i="33"/>
  <c r="Q32"/>
  <c r="T31"/>
  <c r="Q31"/>
</calcChain>
</file>

<file path=xl/sharedStrings.xml><?xml version="1.0" encoding="utf-8"?>
<sst xmlns="http://schemas.openxmlformats.org/spreadsheetml/2006/main" count="2661" uniqueCount="311">
  <si>
    <t>ОТЧЕТ</t>
  </si>
  <si>
    <t>о выполнении муниципального задания на оказание (выполнение)</t>
  </si>
  <si>
    <t>территориальный отдел управления образования по Советскому району</t>
  </si>
  <si>
    <t>№ п/п</t>
  </si>
  <si>
    <t xml:space="preserve">Критерии оценки выполнения муниципального задания    </t>
  </si>
  <si>
    <t>ОЦ итоговая</t>
  </si>
  <si>
    <t>Наименованиеи услуги</t>
  </si>
  <si>
    <t>показатели, характеризующие качество муниципальной услуги (работы)</t>
  </si>
  <si>
    <t>показатели, характеризующие объем муниципальной услуги (работы)</t>
  </si>
  <si>
    <r>
      <t>К1</t>
    </r>
    <r>
      <rPr>
        <sz val="14"/>
        <color theme="1"/>
        <rFont val="Times New Roman"/>
        <family val="1"/>
        <charset val="204"/>
      </rPr>
      <t>плi</t>
    </r>
  </si>
  <si>
    <r>
      <t>К1</t>
    </r>
    <r>
      <rPr>
        <sz val="14"/>
        <color theme="1"/>
        <rFont val="Times New Roman"/>
        <family val="1"/>
        <charset val="204"/>
      </rPr>
      <t>фi</t>
    </r>
  </si>
  <si>
    <r>
      <t>К1</t>
    </r>
    <r>
      <rPr>
        <sz val="14"/>
        <color theme="1"/>
        <rFont val="Times New Roman"/>
        <family val="1"/>
        <charset val="204"/>
      </rPr>
      <t>i</t>
    </r>
  </si>
  <si>
    <t>К1</t>
  </si>
  <si>
    <t>К2 пл</t>
  </si>
  <si>
    <t>К2 ф</t>
  </si>
  <si>
    <t>К2</t>
  </si>
  <si>
    <t>2</t>
  </si>
  <si>
    <t>3</t>
  </si>
  <si>
    <t>1</t>
  </si>
  <si>
    <t xml:space="preserve">Реализация основных общеобразовательных программ дошкольного образования </t>
  </si>
  <si>
    <t>число дней пропусков занятий по болезни в расчете на одного ребенка (процент; определяется как отношение количества дней непосещения по болезни к общему числу дней, проведенных детьми в группах);</t>
  </si>
  <si>
    <t>Х</t>
  </si>
  <si>
    <t xml:space="preserve">общий уровень укомплектованности кадрами (процент; определяется как отношение фактически замещенных ставок к общему количеству ставок  по штатному расписанию); </t>
  </si>
  <si>
    <t>доля педагогических кадров с высшим профессиональным образованием (процент; определяется как отношение количества педагогов с высшим образованием к  общему числу педагогов)</t>
  </si>
  <si>
    <t>Итого:</t>
  </si>
  <si>
    <t>Расчет оценки К3</t>
  </si>
  <si>
    <t xml:space="preserve">X </t>
  </si>
  <si>
    <t>X</t>
  </si>
  <si>
    <t xml:space="preserve">Заведующий МБДОУ </t>
  </si>
  <si>
    <t>Пояснительная записка</t>
  </si>
  <si>
    <t>Наименование услуги</t>
  </si>
  <si>
    <t>Наименование показателя</t>
  </si>
  <si>
    <t>Ед. изм.</t>
  </si>
  <si>
    <t>План</t>
  </si>
  <si>
    <t>Данные за отчетный период</t>
  </si>
  <si>
    <t>Реализация основных общеобразовательных программ дошкольного образования</t>
  </si>
  <si>
    <t>1. Показатели характеризующие качество муниципальной услуги</t>
  </si>
  <si>
    <t>К1плi</t>
  </si>
  <si>
    <t>K1ФI</t>
  </si>
  <si>
    <r>
      <t>К1</t>
    </r>
    <r>
      <rPr>
        <b/>
        <i/>
        <u/>
        <sz val="9"/>
        <color indexed="8"/>
        <rFont val="Times New Roman"/>
        <family val="1"/>
        <charset val="204"/>
      </rPr>
      <t>i</t>
    </r>
  </si>
  <si>
    <t>число дней пропусков занятий по болезни в расчёте на одного ученика (процент; определяется как отношение количества дней непосещения по болезни к общему числу дней, проведенных детьми в группах);</t>
  </si>
  <si>
    <t>%</t>
  </si>
  <si>
    <t>Количество дней, проведенных детьми в группах (с нарастающим итогом с начала года)</t>
  </si>
  <si>
    <t>детодни</t>
  </si>
  <si>
    <t>Количество дней, непосещения (с нарастающим итогом с начала года), из них:</t>
  </si>
  <si>
    <t xml:space="preserve"> - по болезни</t>
  </si>
  <si>
    <t xml:space="preserve"> - по другим причинам</t>
  </si>
  <si>
    <t>Количество дней функционирования учреждения (рабочие дни) (с нарастающим итогом с начала года)</t>
  </si>
  <si>
    <t>дни</t>
  </si>
  <si>
    <t>Среднесписочный составдетей за отчетный период</t>
  </si>
  <si>
    <t>чел.</t>
  </si>
  <si>
    <t>общий уровень укомплектованности кадрами (процент; определяется как отношениефактически замещенных ставок к общему количеству ставок по штатному расписанию);</t>
  </si>
  <si>
    <t>Количество кадров по штатному расписанию</t>
  </si>
  <si>
    <t>ед.</t>
  </si>
  <si>
    <t>Фактическая укомплектованность кадрами</t>
  </si>
  <si>
    <t xml:space="preserve">доля педагогических кадров с высшим  профессиональным образованием (процент; определяется как отношение количества педагогов с высшим образованием к общему числу педагогов). </t>
  </si>
  <si>
    <t>Общее число педагогов</t>
  </si>
  <si>
    <t>Количество педагогов с высшим образованием</t>
  </si>
  <si>
    <t>2. Показатели характеризующие объем муниципальной услуги</t>
  </si>
  <si>
    <t>К2пл</t>
  </si>
  <si>
    <t>К2ф</t>
  </si>
  <si>
    <t>Среднесписочное количество детей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</si>
  <si>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</si>
  <si>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</si>
  <si>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</si>
  <si>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</si>
  <si>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</si>
  <si>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</si>
  <si>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</si>
  <si>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</si>
  <si>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</si>
  <si>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</si>
  <si>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</si>
  <si>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</si>
  <si>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ОЦитоговая</t>
  </si>
  <si>
    <t>Присмотр и уход</t>
  </si>
  <si>
    <t>общий уровень укомплектованности кадрами (процент; определяется как отношение количества занятых ставок к количеству ставок по штатному расписанию);</t>
  </si>
  <si>
    <t>число дней пропусков по болезни в расчете на одного ребенка (процент; определяется как отношение количества дней непосещений по болезни к общему числу дней, проведенных детьми в группах);</t>
  </si>
  <si>
    <t>отсутствие случаев детского травматизма (процент; при отсутствии травматизма – 100%, при наличии случаев травматизма – 0%)</t>
  </si>
  <si>
    <t>отсутствие случаев детского травматизма (процент; приотсутствии травматизма - 100%, при наличии случаев травматизма - 0%).</t>
  </si>
  <si>
    <t>Среднесписочный состав детей за отчетный период</t>
  </si>
  <si>
    <t>Количество воспитанников, получивших травмы</t>
  </si>
  <si>
    <t>Среднесписочное количество детей в учреждениях с отсутствием травматизма</t>
  </si>
  <si>
    <t>Наименование учреждения, оказывающего услугу (выполняющего работу)</t>
  </si>
  <si>
    <t>Наименование оказываемой услуги (выполняемой работы)</t>
  </si>
  <si>
    <t>Вариант оказания (выполнения)</t>
  </si>
  <si>
    <t>Показатель (качества, объема)</t>
  </si>
  <si>
    <t>Единица измерения</t>
  </si>
  <si>
    <t>Значение, утвержденное в муниципальном задании на _______ год, (К1плi, К2плi&lt;1&gt;)</t>
  </si>
  <si>
    <t>Фактическое значение за ______год, (К1фi, К2фi&lt;2&gt;)</t>
  </si>
  <si>
    <t>Оценка выполнения муниципальными учреждениями муниципального задания по каждому показателю,(К1i, К2i&lt;3&gt;)</t>
  </si>
  <si>
    <t>Сводная оценка выполнения муниципальными учреждениями муниципального задания по показателям (качества, объема),(К1, К2&lt;4&gt;)</t>
  </si>
  <si>
    <t xml:space="preserve">Оценка итоговая
ОЦитоговая&lt;5&gt;
</t>
  </si>
  <si>
    <t>Заключение о выполнении муниципального задания муниципальным учреждением&lt;6&gt;</t>
  </si>
  <si>
    <t>Причины отклонения значений от запланированных</t>
  </si>
  <si>
    <t>Услуга</t>
  </si>
  <si>
    <t>Показатель качества</t>
  </si>
  <si>
    <t>процент</t>
  </si>
  <si>
    <t>Показатель объема</t>
  </si>
  <si>
    <t xml:space="preserve">Число обучющихся </t>
  </si>
  <si>
    <t>человек</t>
  </si>
  <si>
    <t>Присмотр и уход (физицеские лица за исключением льготных категорий, от 3 до 8 лет, ГКП)</t>
  </si>
  <si>
    <t>Присмотр и уход (физицеские лица за исключением льготных категорий, от 3 до 8 лет, группа полного дня)</t>
  </si>
  <si>
    <t>Наименование</t>
  </si>
  <si>
    <t>№ Листа</t>
  </si>
  <si>
    <t>Общеобразовательная программа</t>
  </si>
  <si>
    <t>Не указано</t>
  </si>
  <si>
    <t>Дети-инвалиды</t>
  </si>
  <si>
    <t>до 3-х лет</t>
  </si>
  <si>
    <t>от 3 лет до 8 лет</t>
  </si>
  <si>
    <t>Адаптированная образовательная программа</t>
  </si>
  <si>
    <t>Обучающиеся с ОВЗ</t>
  </si>
  <si>
    <t>ГКП</t>
  </si>
  <si>
    <t>Группа полного дня</t>
  </si>
  <si>
    <t>Дети с туберкулезной интоксикацией</t>
  </si>
  <si>
    <t>Физические лица за исключением льготных категорий</t>
  </si>
  <si>
    <t>РИМЕЧАНИЕ</t>
  </si>
  <si>
    <t>17=1+9</t>
  </si>
  <si>
    <t>18=2+10</t>
  </si>
  <si>
    <t>19=3+15</t>
  </si>
  <si>
    <t>20=16+4</t>
  </si>
  <si>
    <t>23=5+11</t>
  </si>
  <si>
    <t>24=6+12</t>
  </si>
  <si>
    <t>25=7+13</t>
  </si>
  <si>
    <t>26=8+14</t>
  </si>
  <si>
    <t>151,326Д.С.</t>
  </si>
  <si>
    <t>22=8+14</t>
  </si>
  <si>
    <t>21=6+12</t>
  </si>
  <si>
    <t>K1плi</t>
  </si>
  <si>
    <t>K1фi</t>
  </si>
  <si>
    <t>K2пл</t>
  </si>
  <si>
    <t>K2ф</t>
  </si>
  <si>
    <t>K2</t>
  </si>
  <si>
    <t>Реализация основных общеобразовательных программ</t>
  </si>
  <si>
    <t xml:space="preserve">До 3-х лет </t>
  </si>
  <si>
    <t xml:space="preserve">Не указано </t>
  </si>
  <si>
    <t>от 3 до 8 лет</t>
  </si>
  <si>
    <t>не казано</t>
  </si>
  <si>
    <t>До 3-х лет</t>
  </si>
  <si>
    <t>От 3 до 8 лет</t>
  </si>
  <si>
    <t>Физические лица за исключением льготной категории</t>
  </si>
  <si>
    <t>Уникальный реестровый номер</t>
  </si>
  <si>
    <t>11Д45000300500501045100</t>
  </si>
  <si>
    <t>11Д45000300500501063100</t>
  </si>
  <si>
    <t>11Д45000300500301047100</t>
  </si>
  <si>
    <t>11Д45000300500301065100</t>
  </si>
  <si>
    <t>11Д45000301000501063100</t>
  </si>
  <si>
    <t>11Д45000301000301065100</t>
  </si>
  <si>
    <t>11Д45000100500501047100</t>
  </si>
  <si>
    <t>11Д45000100500501065100</t>
  </si>
  <si>
    <t>11Д45000100400501040100</t>
  </si>
  <si>
    <t>11Д45000100400501068100</t>
  </si>
  <si>
    <t>11Д45000100400301042100</t>
  </si>
  <si>
    <t>11Д45000100500301049100</t>
  </si>
  <si>
    <t>11Д45000100500301067100</t>
  </si>
  <si>
    <t>11785000500200004005100</t>
  </si>
  <si>
    <t>11785000500500006006100</t>
  </si>
  <si>
    <t>11785000500300004003100</t>
  </si>
  <si>
    <t>11785000500300006001100</t>
  </si>
  <si>
    <t>11785001300500006006100</t>
  </si>
  <si>
    <t>11785001300300006001100</t>
  </si>
  <si>
    <t>11785001100500004000100</t>
  </si>
  <si>
    <t>11785001100500006008100</t>
  </si>
  <si>
    <t>11785001100300004005100</t>
  </si>
  <si>
    <t>11785001100300006003100</t>
  </si>
  <si>
    <t>Реализация основных общеобразовательных программ дошкольного образования (не указано, дети-инвалиды, до 3 лет, ГКП)</t>
  </si>
  <si>
    <t>Реализация основных общеобразовательных программ дошкольного образования (не указано, дети-инвалиды, до 3 лет, группа полного дня)</t>
  </si>
  <si>
    <t>обр</t>
  </si>
  <si>
    <t>прис</t>
  </si>
  <si>
    <t>откл</t>
  </si>
  <si>
    <t>ч.с</t>
  </si>
  <si>
    <t>ВСЕГО</t>
  </si>
  <si>
    <t>откл.ч.с</t>
  </si>
  <si>
    <t>месяц</t>
  </si>
  <si>
    <t xml:space="preserve">о выполнении муниципального задания </t>
  </si>
  <si>
    <t>Коды</t>
  </si>
  <si>
    <t>Форма</t>
  </si>
  <si>
    <t>0506001</t>
  </si>
  <si>
    <t>Наименование муниципального учреждения</t>
  </si>
  <si>
    <t>Муниципальное бюджетное  дошкольное образовательное учреждение</t>
  </si>
  <si>
    <t>по ОКУД</t>
  </si>
  <si>
    <t>Дата</t>
  </si>
  <si>
    <t>Виды деятельности муниципального учреждения</t>
  </si>
  <si>
    <t>По сводному реестру</t>
  </si>
  <si>
    <t>Образование дошкольное</t>
  </si>
  <si>
    <t>По ОКВЭД</t>
  </si>
  <si>
    <t>85.11</t>
  </si>
  <si>
    <t>Предоставление услуг по дневному уходу за детьми</t>
  </si>
  <si>
    <t>88.91</t>
  </si>
  <si>
    <t xml:space="preserve">Вид муниципального учреждения </t>
  </si>
  <si>
    <t>Дошкольная образовательная организация</t>
  </si>
  <si>
    <t>(указывается вид муниципального учреждения базового (отраслевого) перечня)</t>
  </si>
  <si>
    <t>Периодичность</t>
  </si>
  <si>
    <t>ежеквартально</t>
  </si>
  <si>
    <t xml:space="preserve">(указывается в соответствии с периодичностью представления отчета о выполнении муниципального задания, установленной в муниципальном задании)
</t>
  </si>
  <si>
    <t>Часть 1. Сведения об оказываемых муниципальных услугах</t>
  </si>
  <si>
    <t>Раздел 1</t>
  </si>
  <si>
    <r>
      <rPr>
        <sz val="8"/>
        <color theme="1"/>
        <rFont val="Times New Roman"/>
        <family val="1"/>
        <charset val="204"/>
      </rPr>
      <t xml:space="preserve">1. Наименование муниципальной услуги </t>
    </r>
    <r>
      <rPr>
        <b/>
        <u/>
        <sz val="10"/>
        <color theme="1"/>
        <rFont val="Times New Roman"/>
        <family val="1"/>
        <charset val="204"/>
      </rPr>
      <t>Реализация основных общеобразовательных программ дошкольного образования</t>
    </r>
  </si>
  <si>
    <t>Уникальный номер по базовому (отраслевому) перечню</t>
  </si>
  <si>
    <r>
      <rPr>
        <sz val="8"/>
        <color theme="1"/>
        <rFont val="Times New Roman"/>
        <family val="1"/>
        <charset val="204"/>
      </rPr>
      <t xml:space="preserve">2. Категории потребителей муниципальной услуги  </t>
    </r>
    <r>
      <rPr>
        <b/>
        <u/>
        <sz val="10"/>
        <color theme="1"/>
        <rFont val="Times New Roman"/>
        <family val="1"/>
        <charset val="204"/>
      </rPr>
      <t>Физические лица в возрасте до 8 лет</t>
    </r>
  </si>
  <si>
    <t xml:space="preserve">3.  Сведения  о фактическом достижении показателей, характеризующих объем и (или) качество муниципальной услуги: </t>
  </si>
  <si>
    <t>3.1.   Сведения   о  фактическом  достижении  показателей,  характеризующих качество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</si>
  <si>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</si>
  <si>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</si>
  <si>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</si>
  <si>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</si>
  <si>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(наименование показателя)</t>
  </si>
  <si>
    <t>наименование показателя</t>
  </si>
  <si>
    <t>единица измерения по ОКЕИ</t>
  </si>
  <si>
    <t>утверждено в муниципальном задании на год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</si>
  <si>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</si>
  <si>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</si>
  <si>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</si>
  <si>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</si>
  <si>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наименование</t>
  </si>
  <si>
    <t>код</t>
  </si>
  <si>
    <t xml:space="preserve">не указано </t>
  </si>
  <si>
    <t>дети-инвалиды</t>
  </si>
  <si>
    <t>очная</t>
  </si>
  <si>
    <t>группа полного дня</t>
  </si>
  <si>
    <t>адаптированная образовательная программа</t>
  </si>
  <si>
    <t>обучающиеся с ОВЗ</t>
  </si>
  <si>
    <t>3.2.  Сведения  о фактическом достижении показателей, характеризующих объем муниципальной услуги:</t>
  </si>
  <si>
    <t>Показатель объема муниципальной услуги</t>
  </si>
  <si>
    <t>Средний размер платы (цена, тариф)</t>
  </si>
  <si>
    <t>Раздел 2</t>
  </si>
  <si>
    <r>
      <rPr>
        <sz val="8"/>
        <color theme="1"/>
        <rFont val="Times New Roman"/>
        <family val="1"/>
        <charset val="204"/>
      </rPr>
      <t xml:space="preserve">1. Наименование муниципальной услуги </t>
    </r>
    <r>
      <rPr>
        <b/>
        <u/>
        <sz val="10"/>
        <color theme="1"/>
        <rFont val="Times New Roman"/>
        <family val="1"/>
        <charset val="204"/>
      </rPr>
      <t>Присмотр и уход</t>
    </r>
  </si>
  <si>
    <t>11.785.0</t>
  </si>
  <si>
    <r>
      <rPr>
        <sz val="8"/>
        <color theme="1"/>
        <rFont val="Times New Roman"/>
        <family val="1"/>
        <charset val="204"/>
      </rPr>
      <t xml:space="preserve">2. Категории потребителей муниципальной услуги  </t>
    </r>
    <r>
      <rPr>
        <b/>
        <u/>
        <sz val="10"/>
        <color theme="1"/>
        <rFont val="Times New Roman"/>
        <family val="1"/>
        <charset val="204"/>
      </rPr>
      <t>Физические лица</t>
    </r>
  </si>
  <si>
    <t>не указано</t>
  </si>
  <si>
    <t>до 3 лет</t>
  </si>
  <si>
    <t>група полного дня</t>
  </si>
  <si>
    <t>дети с туберкулезной интоксикацией</t>
  </si>
  <si>
    <t>физические лица за исключением льготных категорий</t>
  </si>
  <si>
    <t>Руководитель            ______________  ____________  _____________________</t>
  </si>
  <si>
    <t>(уполномоченное лицо)     (должность)    (подпись)    (расшифровка подписи)</t>
  </si>
  <si>
    <t>11.Д45.0</t>
  </si>
  <si>
    <t>11Д45000301000301047100</t>
  </si>
  <si>
    <t>11Д45000100400201049100</t>
  </si>
  <si>
    <t>Реализация основных общеобразовательных программ дошкольного образования (не указано, дети-инвалиды, от 3 до 8 лет, ГКП)</t>
  </si>
  <si>
    <t>Реализация основных общеобразовательных программ дошкольного образования (не указано, дети-инвалиды, от 3 до 8 лет, группа полного дня)</t>
  </si>
  <si>
    <t>Реализация основных общеобразовательных программ дошкольного образования (не указано, не указано, до 3 лет, ГКП)</t>
  </si>
  <si>
    <t>Реализация основных общеобразовательных программ дошкольного образования (не указано, не указано, до 3 лет, группа полного дня)</t>
  </si>
  <si>
    <t>Реализация основных общеобразовательных программ дошкольного образования (не указано, не указано, от 3 до 8 лет, ГКП)</t>
  </si>
  <si>
    <t>Реализация основных общеобразовательных программ дошкольного образования (не указано, не указано, от 3 до 8 лет, группа полного дня)</t>
  </si>
  <si>
    <t>Реализация основных общеобразовательных программ дошкольного образования (адаптированная образовательная программа, дети-инвалиды, до 3 лет, ГКП)</t>
  </si>
  <si>
    <t>Реализация основных общеобразовательных программ дошкольного образования (адаптированная образовательная программа, дети-инвалиды, до 3 лет, группа полного дня)</t>
  </si>
  <si>
    <t>Реализация основных общеобразовательных программ дошкольного образования (адаптированная образовательная программа, обучающиеся с ОВЗ, до 3 лет, ГКП)</t>
  </si>
  <si>
    <t>Реализация основных общеобразовательных программ дошкольного образования (адаптированная образовательная программа, обучающиеся с ОВЗ, до 3 лет, группа полного дня)</t>
  </si>
  <si>
    <t>Реализация основных общеобразовательных программ дошкольного образования (адаптированная образовательная программа, обучающиеся с ОВЗ, от 3 до 8 лет, ГКП)</t>
  </si>
  <si>
    <t>Реализация основных общеобразовательных программ дошкольного образования (адаптированная образовательная программа, обучающиеся с ОВЗ, от 3 до 8 лет, группа полного дня)</t>
  </si>
  <si>
    <t>Реализация основных общеобразовательных программ дошкольного образования (адаптированная образовательная программа, дети-инвалиды, от 3 до 8 лет, ГКП)</t>
  </si>
  <si>
    <t>Реализация основных общеобразовательных программ дошкольного образования (адаптированная образовательная программа, дети-инвалиды, от 3 до 8 лет, группа полного дня)</t>
  </si>
  <si>
    <t>Присмотр и уход (дети-инвалиды, до 3 лет, ГКП)</t>
  </si>
  <si>
    <t>Присмотр и уход (дети-инвалиды, до 3 лет, группа полного дня)</t>
  </si>
  <si>
    <t>Присмотр и уход (дети-инвалиды, от 3 до 8 лет, ГКП)</t>
  </si>
  <si>
    <t>Присмотр и уход (дети-инвалиды, от 3 до 8 лет, группа полного дня)</t>
  </si>
  <si>
    <t>Присмотр и уход (дети с туберкулезной интоксикацией, до 3 лет, группа полного дня)</t>
  </si>
  <si>
    <t>Присмотр и уход (дети с туберкулезной интоксикацией, от 3 до 8 лет, группа полного дня)</t>
  </si>
  <si>
    <t>Присмотр и уход (физицеские лица за исключением льготных категорий, до 3 лет, ГКП)</t>
  </si>
  <si>
    <t>Присмотр и уход (физицеские лица за исключением льготных категорий, до 3 лет, группа полного дня)</t>
  </si>
  <si>
    <t>11Д45000301000201045100</t>
  </si>
  <si>
    <t>11Д45000100400301045100</t>
  </si>
  <si>
    <t>11Д45000100400201060100</t>
  </si>
  <si>
    <t>МБДОУ № 56</t>
  </si>
  <si>
    <t>От 3 лет до 8 лет</t>
  </si>
  <si>
    <t>за 2018 год</t>
  </si>
  <si>
    <t>Реализация основных общеобразовательных программ дошкольного образования (неуказано,не указано, от 3 до 8 лет, группа продленого дня)</t>
  </si>
  <si>
    <t>Группа продленного дня</t>
  </si>
  <si>
    <t>овз</t>
  </si>
  <si>
    <t>общая</t>
  </si>
  <si>
    <t>част</t>
  </si>
  <si>
    <t>801011О.99.0.БВ24ГЖ00000</t>
  </si>
  <si>
    <t>801011О.99.0.БВ24ГЖ02000</t>
  </si>
  <si>
    <t>801011О.99.0.БВ24ГД80000</t>
  </si>
  <si>
    <t>801011О.99.0.БВ24ГД82000</t>
  </si>
  <si>
    <t>801011О.99.0.БВ24ДП00000</t>
  </si>
  <si>
    <t>801011О.99.0.БВ24ДП02000</t>
  </si>
  <si>
    <t>801011О.99.0.БВ24ДН80000</t>
  </si>
  <si>
    <t>801011О.99.0.БВ24ДН82000</t>
  </si>
  <si>
    <t>801011О.99.0.БВ24АЛ80000</t>
  </si>
  <si>
    <t>801011О.99.0.БВ24АЛ82000</t>
  </si>
  <si>
    <t>801011О.99.0.БВ24АГ60000</t>
  </si>
  <si>
    <t>801011О.99.0.БВ24АГ62000</t>
  </si>
  <si>
    <t>801011О.99.0.БВ24АВ40000</t>
  </si>
  <si>
    <t>801011О.99.0.БВ24АВ42000</t>
  </si>
  <si>
    <t>801011О.99.0.БВ24АК60000</t>
  </si>
  <si>
    <t>801011О.99.0.БВ24АК62000</t>
  </si>
  <si>
    <t>853211О.99.0.БВ19АА24000</t>
  </si>
  <si>
    <t>853211О.99.0.БВ19АА26000</t>
  </si>
  <si>
    <t>853211О.99.0.БВ19АА12000</t>
  </si>
  <si>
    <t>853211О.99.0.БВ19АА14000</t>
  </si>
  <si>
    <t>853211О.99.0.БВ19АБ52000</t>
  </si>
  <si>
    <t>853211О.99.0.БВ19АБ40000</t>
  </si>
  <si>
    <t>853211О.99.0.БВ19АА66000</t>
  </si>
  <si>
    <t>853211О.99.0.БВ19АА68000</t>
  </si>
  <si>
    <t>853211О.99.0.БВ19АА54000</t>
  </si>
  <si>
    <t>853211О.99.0.БВ19АА56000</t>
  </si>
  <si>
    <t>МБДОУ № 56 (проект 2018 года)</t>
  </si>
  <si>
    <t>на 2018 год и плановый период 2019 - 2020 годов</t>
  </si>
  <si>
    <t>853211О.99.0.БВ19АА57000</t>
  </si>
  <si>
    <t>МЗ не выполнено</t>
  </si>
  <si>
    <t>801011О.99.0.БВ24ДН83000</t>
  </si>
  <si>
    <t>группа продленного дня</t>
  </si>
  <si>
    <t>"15" ОКТЯБРЯ 2018 г.</t>
  </si>
  <si>
    <t>15.10.18</t>
  </si>
  <si>
    <t>"Детский сад № 56"</t>
  </si>
  <si>
    <t>(11*100)/12</t>
  </si>
  <si>
    <t xml:space="preserve">  </t>
  </si>
  <si>
    <t>МАДОУ № 56</t>
  </si>
  <si>
    <t xml:space="preserve">Заведующий МАДОУ 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</si>
</sst>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.0"/>
    <numFmt numFmtId="166" formatCode="#,##0.0_ ;\-#,##0.0\ "/>
    <numFmt numFmtId="167" formatCode="#,##0_ ;\-#,##0\ "/>
    <numFmt numFmtId="168" formatCode="#,##0.00_ ;\-#,##0.00\ 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color indexed="8"/>
      <name val="Times New Roman"/>
      <family val="1"/>
      <charset val="204"/>
    </font>
    <font>
      <b/>
      <i/>
      <u/>
      <sz val="9"/>
      <name val="Times New Roman"/>
      <family val="1"/>
      <charset val="204"/>
    </font>
    <font>
      <b/>
      <i/>
      <u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sz val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0">
    <xf numFmtId="0" fontId="0" fillId="0" borderId="0" xfId="0"/>
    <xf numFmtId="49" fontId="2" fillId="2" borderId="0" xfId="0" applyNumberFormat="1" applyFont="1" applyFill="1" applyBorder="1" applyAlignment="1">
      <alignment vertical="top" wrapText="1"/>
    </xf>
    <xf numFmtId="1" fontId="2" fillId="2" borderId="0" xfId="0" applyNumberFormat="1" applyFont="1" applyFill="1" applyBorder="1" applyAlignment="1">
      <alignment horizontal="center" wrapText="1"/>
    </xf>
    <xf numFmtId="2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2" fillId="3" borderId="0" xfId="0" applyFont="1" applyFill="1" applyBorder="1"/>
    <xf numFmtId="0" fontId="2" fillId="3" borderId="1" xfId="0" applyFont="1" applyFill="1" applyBorder="1"/>
    <xf numFmtId="0" fontId="2" fillId="3" borderId="0" xfId="0" applyFont="1" applyFill="1"/>
    <xf numFmtId="0" fontId="9" fillId="0" borderId="1" xfId="0" applyFont="1" applyBorder="1" applyAlignment="1">
      <alignment vertical="top" wrapText="1"/>
    </xf>
    <xf numFmtId="164" fontId="2" fillId="3" borderId="1" xfId="0" applyNumberFormat="1" applyFont="1" applyFill="1" applyBorder="1" applyAlignment="1">
      <alignment horizontal="center"/>
    </xf>
    <xf numFmtId="164" fontId="10" fillId="3" borderId="1" xfId="1" applyNumberFormat="1" applyFont="1" applyFill="1" applyBorder="1" applyAlignment="1">
      <alignment horizontal="center" wrapText="1"/>
    </xf>
    <xf numFmtId="1" fontId="2" fillId="3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top" wrapText="1"/>
    </xf>
    <xf numFmtId="49" fontId="11" fillId="3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164" fontId="2" fillId="3" borderId="1" xfId="0" applyNumberFormat="1" applyFont="1" applyFill="1" applyBorder="1" applyAlignment="1"/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vertical="top" wrapText="1"/>
    </xf>
    <xf numFmtId="1" fontId="6" fillId="2" borderId="3" xfId="0" applyNumberFormat="1" applyFont="1" applyFill="1" applyBorder="1" applyAlignment="1">
      <alignment horizontal="center" wrapText="1"/>
    </xf>
    <xf numFmtId="49" fontId="13" fillId="2" borderId="1" xfId="0" applyNumberFormat="1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wrapText="1"/>
    </xf>
    <xf numFmtId="49" fontId="16" fillId="4" borderId="1" xfId="0" applyNumberFormat="1" applyFont="1" applyFill="1" applyBorder="1" applyAlignment="1">
      <alignment horizontal="justify" vertical="top" wrapText="1"/>
    </xf>
    <xf numFmtId="1" fontId="16" fillId="4" borderId="1" xfId="1" applyNumberFormat="1" applyFont="1" applyFill="1" applyBorder="1" applyAlignment="1">
      <alignment horizontal="center" vertical="center" wrapText="1"/>
    </xf>
    <xf numFmtId="166" fontId="16" fillId="4" borderId="1" xfId="1" applyNumberFormat="1" applyFont="1" applyFill="1" applyBorder="1" applyAlignment="1">
      <alignment horizontal="right" vertical="center" wrapText="1"/>
    </xf>
    <xf numFmtId="2" fontId="16" fillId="3" borderId="1" xfId="0" applyNumberFormat="1" applyFont="1" applyFill="1" applyBorder="1" applyAlignment="1">
      <alignment horizontal="left" vertical="top" wrapText="1" indent="5"/>
    </xf>
    <xf numFmtId="1" fontId="16" fillId="3" borderId="1" xfId="1" applyNumberFormat="1" applyFont="1" applyFill="1" applyBorder="1" applyAlignment="1">
      <alignment horizontal="center" vertical="center" wrapText="1"/>
    </xf>
    <xf numFmtId="167" fontId="16" fillId="3" borderId="1" xfId="1" applyNumberFormat="1" applyFont="1" applyFill="1" applyBorder="1" applyAlignment="1">
      <alignment horizontal="right" vertical="center" wrapText="1"/>
    </xf>
    <xf numFmtId="1" fontId="2" fillId="2" borderId="0" xfId="0" applyNumberFormat="1" applyFont="1" applyFill="1" applyBorder="1" applyAlignment="1">
      <alignment wrapText="1"/>
    </xf>
    <xf numFmtId="2" fontId="16" fillId="3" borderId="1" xfId="0" applyNumberFormat="1" applyFont="1" applyFill="1" applyBorder="1" applyAlignment="1">
      <alignment horizontal="left" vertical="top" wrapText="1" indent="7"/>
    </xf>
    <xf numFmtId="167" fontId="17" fillId="3" borderId="1" xfId="1" applyNumberFormat="1" applyFont="1" applyFill="1" applyBorder="1" applyAlignment="1">
      <alignment horizontal="right" vertical="center" wrapText="1"/>
    </xf>
    <xf numFmtId="167" fontId="17" fillId="5" borderId="1" xfId="1" applyNumberFormat="1" applyFont="1" applyFill="1" applyBorder="1" applyAlignment="1">
      <alignment horizontal="right" vertical="center" wrapText="1"/>
    </xf>
    <xf numFmtId="168" fontId="16" fillId="3" borderId="1" xfId="1" applyNumberFormat="1" applyFont="1" applyFill="1" applyBorder="1" applyAlignment="1">
      <alignment horizontal="right" vertical="center" wrapText="1"/>
    </xf>
    <xf numFmtId="168" fontId="17" fillId="3" borderId="1" xfId="1" applyNumberFormat="1" applyFont="1" applyFill="1" applyBorder="1" applyAlignment="1">
      <alignment horizontal="right" vertical="center" wrapText="1"/>
    </xf>
    <xf numFmtId="168" fontId="16" fillId="5" borderId="1" xfId="1" applyNumberFormat="1" applyFont="1" applyFill="1" applyBorder="1" applyAlignment="1">
      <alignment horizontal="right" vertical="center" wrapText="1"/>
    </xf>
    <xf numFmtId="167" fontId="16" fillId="5" borderId="1" xfId="1" applyNumberFormat="1" applyFont="1" applyFill="1" applyBorder="1" applyAlignment="1">
      <alignment horizontal="right" vertical="center" wrapText="1"/>
    </xf>
    <xf numFmtId="2" fontId="17" fillId="4" borderId="1" xfId="0" applyNumberFormat="1" applyFont="1" applyFill="1" applyBorder="1" applyAlignment="1">
      <alignment horizontal="center" wrapText="1"/>
    </xf>
    <xf numFmtId="49" fontId="13" fillId="3" borderId="1" xfId="0" applyNumberFormat="1" applyFont="1" applyFill="1" applyBorder="1" applyAlignment="1">
      <alignment vertical="top" wrapText="1"/>
    </xf>
    <xf numFmtId="167" fontId="13" fillId="3" borderId="1" xfId="0" applyNumberFormat="1" applyFont="1" applyFill="1" applyBorder="1" applyAlignment="1">
      <alignment horizontal="right" vertical="top" wrapText="1"/>
    </xf>
    <xf numFmtId="0" fontId="14" fillId="3" borderId="1" xfId="0" applyFont="1" applyFill="1" applyBorder="1" applyAlignment="1">
      <alignment horizontal="center" wrapText="1"/>
    </xf>
    <xf numFmtId="49" fontId="16" fillId="4" borderId="1" xfId="0" applyNumberFormat="1" applyFont="1" applyFill="1" applyBorder="1" applyAlignment="1">
      <alignment vertical="top" wrapText="1"/>
    </xf>
    <xf numFmtId="164" fontId="16" fillId="4" borderId="1" xfId="1" applyNumberFormat="1" applyFont="1" applyFill="1" applyBorder="1" applyAlignment="1">
      <alignment horizontal="center" vertical="center" wrapText="1"/>
    </xf>
    <xf numFmtId="49" fontId="16" fillId="3" borderId="1" xfId="0" applyNumberFormat="1" applyFont="1" applyFill="1" applyBorder="1" applyAlignment="1">
      <alignment horizontal="right" vertical="top" wrapText="1"/>
    </xf>
    <xf numFmtId="164" fontId="16" fillId="3" borderId="1" xfId="1" applyNumberFormat="1" applyFont="1" applyFill="1" applyBorder="1" applyAlignment="1">
      <alignment horizontal="center" vertical="center" wrapText="1"/>
    </xf>
    <xf numFmtId="166" fontId="16" fillId="3" borderId="1" xfId="1" applyNumberFormat="1" applyFont="1" applyFill="1" applyBorder="1" applyAlignment="1">
      <alignment horizontal="right" vertical="center" wrapText="1"/>
    </xf>
    <xf numFmtId="164" fontId="17" fillId="6" borderId="1" xfId="0" applyNumberFormat="1" applyFont="1" applyFill="1" applyBorder="1" applyAlignment="1">
      <alignment horizontal="center" wrapText="1"/>
    </xf>
    <xf numFmtId="0" fontId="9" fillId="0" borderId="3" xfId="0" applyFont="1" applyBorder="1" applyAlignment="1">
      <alignment vertical="top" wrapText="1"/>
    </xf>
    <xf numFmtId="167" fontId="2" fillId="2" borderId="0" xfId="0" applyNumberFormat="1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1" xfId="0" applyFont="1" applyBorder="1"/>
    <xf numFmtId="165" fontId="19" fillId="3" borderId="1" xfId="1" applyNumberFormat="1" applyFont="1" applyFill="1" applyBorder="1" applyAlignment="1">
      <alignment horizontal="center" wrapText="1"/>
    </xf>
    <xf numFmtId="164" fontId="19" fillId="7" borderId="1" xfId="1" applyNumberFormat="1" applyFont="1" applyFill="1" applyBorder="1" applyAlignment="1" applyProtection="1">
      <alignment horizontal="center" wrapText="1"/>
    </xf>
    <xf numFmtId="49" fontId="2" fillId="0" borderId="1" xfId="0" applyNumberFormat="1" applyFont="1" applyBorder="1" applyAlignment="1">
      <alignment vertical="top" wrapText="1"/>
    </xf>
    <xf numFmtId="1" fontId="2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64" fontId="19" fillId="7" borderId="1" xfId="1" applyNumberFormat="1" applyFont="1" applyFill="1" applyBorder="1" applyAlignment="1" applyProtection="1">
      <alignment horizontal="center" wrapText="1"/>
    </xf>
    <xf numFmtId="0" fontId="2" fillId="2" borderId="0" xfId="0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1" xfId="0" applyFont="1" applyBorder="1" applyAlignment="1">
      <alignment horizontal="center" wrapText="1"/>
    </xf>
    <xf numFmtId="164" fontId="19" fillId="7" borderId="1" xfId="1" applyNumberFormat="1" applyFont="1" applyFill="1" applyBorder="1" applyAlignment="1" applyProtection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18" fillId="0" borderId="0" xfId="0" applyFont="1" applyBorder="1" applyAlignment="1"/>
    <xf numFmtId="49" fontId="2" fillId="3" borderId="1" xfId="0" applyNumberFormat="1" applyFont="1" applyFill="1" applyBorder="1" applyAlignment="1">
      <alignment vertical="top"/>
    </xf>
    <xf numFmtId="0" fontId="7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" fontId="2" fillId="3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21" fillId="0" borderId="0" xfId="0" applyFont="1" applyBorder="1" applyAlignment="1"/>
    <xf numFmtId="0" fontId="0" fillId="0" borderId="1" xfId="0" applyBorder="1"/>
    <xf numFmtId="1" fontId="0" fillId="0" borderId="1" xfId="0" applyNumberFormat="1" applyBorder="1"/>
    <xf numFmtId="4" fontId="22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1" xfId="0" applyNumberFormat="1" applyFont="1" applyBorder="1" applyAlignment="1">
      <alignment horizontal="center" wrapText="1"/>
    </xf>
    <xf numFmtId="4" fontId="24" fillId="0" borderId="0" xfId="0" applyNumberFormat="1" applyFont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0" xfId="0" applyNumberFormat="1" applyFont="1" applyBorder="1" applyAlignment="1">
      <alignment wrapText="1"/>
    </xf>
    <xf numFmtId="4" fontId="24" fillId="0" borderId="0" xfId="0" applyNumberFormat="1" applyFont="1" applyAlignment="1">
      <alignment horizontal="left" wrapText="1"/>
    </xf>
    <xf numFmtId="4" fontId="22" fillId="0" borderId="0" xfId="0" applyNumberFormat="1" applyFont="1" applyBorder="1" applyAlignment="1">
      <alignment wrapText="1"/>
    </xf>
    <xf numFmtId="4" fontId="22" fillId="0" borderId="1" xfId="0" applyNumberFormat="1" applyFont="1" applyBorder="1" applyAlignment="1">
      <alignment wrapText="1"/>
    </xf>
    <xf numFmtId="4" fontId="22" fillId="0" borderId="1" xfId="0" applyNumberFormat="1" applyFont="1" applyBorder="1" applyAlignment="1">
      <alignment horizontal="center" wrapText="1"/>
    </xf>
    <xf numFmtId="3" fontId="22" fillId="0" borderId="1" xfId="0" applyNumberFormat="1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center" wrapText="1"/>
    </xf>
    <xf numFmtId="4" fontId="26" fillId="0" borderId="0" xfId="0" applyNumberFormat="1" applyFont="1" applyBorder="1" applyAlignment="1">
      <alignment wrapText="1"/>
    </xf>
    <xf numFmtId="49" fontId="22" fillId="0" borderId="1" xfId="0" applyNumberFormat="1" applyFont="1" applyBorder="1" applyAlignment="1">
      <alignment wrapText="1"/>
    </xf>
    <xf numFmtId="4" fontId="29" fillId="0" borderId="1" xfId="0" applyNumberFormat="1" applyFont="1" applyBorder="1" applyAlignment="1">
      <alignment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2" fillId="3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wrapText="1"/>
    </xf>
    <xf numFmtId="0" fontId="2" fillId="2" borderId="0" xfId="0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wrapText="1"/>
    </xf>
    <xf numFmtId="168" fontId="16" fillId="4" borderId="1" xfId="1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2" fillId="3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wrapText="1"/>
    </xf>
    <xf numFmtId="0" fontId="2" fillId="2" borderId="0" xfId="0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4" fontId="22" fillId="0" borderId="1" xfId="0" applyNumberFormat="1" applyFont="1" applyBorder="1" applyAlignment="1">
      <alignment horizontal="center" wrapText="1"/>
    </xf>
    <xf numFmtId="4" fontId="22" fillId="0" borderId="1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2" fontId="19" fillId="3" borderId="1" xfId="1" applyNumberFormat="1" applyFont="1" applyFill="1" applyBorder="1" applyAlignment="1">
      <alignment horizontal="center" wrapText="1"/>
    </xf>
    <xf numFmtId="2" fontId="19" fillId="7" borderId="1" xfId="1" applyNumberFormat="1" applyFont="1" applyFill="1" applyBorder="1" applyAlignment="1" applyProtection="1">
      <alignment horizontal="center" wrapText="1"/>
    </xf>
    <xf numFmtId="2" fontId="2" fillId="3" borderId="1" xfId="0" applyNumberFormat="1" applyFont="1" applyFill="1" applyBorder="1" applyAlignment="1">
      <alignment horizontal="center" wrapText="1"/>
    </xf>
    <xf numFmtId="2" fontId="0" fillId="0" borderId="0" xfId="0" applyNumberFormat="1"/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top" wrapText="1"/>
    </xf>
    <xf numFmtId="0" fontId="12" fillId="2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vertical="top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49" fontId="17" fillId="4" borderId="1" xfId="0" applyNumberFormat="1" applyFont="1" applyFill="1" applyBorder="1" applyAlignment="1">
      <alignment horizontal="center" vertical="top" wrapText="1"/>
    </xf>
    <xf numFmtId="49" fontId="17" fillId="6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textRotation="90" wrapText="1"/>
    </xf>
    <xf numFmtId="164" fontId="2" fillId="0" borderId="1" xfId="0" applyNumberFormat="1" applyFont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17" fillId="4" borderId="1" xfId="0" applyFont="1" applyFill="1" applyBorder="1" applyAlignment="1">
      <alignment horizontal="center" vertical="top" wrapText="1"/>
    </xf>
    <xf numFmtId="0" fontId="17" fillId="6" borderId="1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49" fontId="19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/>
    <xf numFmtId="0" fontId="0" fillId="0" borderId="1" xfId="0" applyBorder="1" applyAlignment="1"/>
    <xf numFmtId="2" fontId="2" fillId="0" borderId="1" xfId="0" applyNumberFormat="1" applyFont="1" applyFill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2" fontId="19" fillId="7" borderId="1" xfId="1" applyNumberFormat="1" applyFont="1" applyFill="1" applyBorder="1" applyAlignment="1" applyProtection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19" fillId="7" borderId="3" xfId="1" applyNumberFormat="1" applyFont="1" applyFill="1" applyBorder="1" applyAlignment="1" applyProtection="1">
      <alignment horizontal="center" vertical="center" wrapText="1"/>
    </xf>
    <xf numFmtId="2" fontId="19" fillId="7" borderId="2" xfId="1" applyNumberFormat="1" applyFont="1" applyFill="1" applyBorder="1" applyAlignment="1" applyProtection="1">
      <alignment horizontal="center" vertical="center" wrapText="1"/>
    </xf>
    <xf numFmtId="2" fontId="19" fillId="7" borderId="5" xfId="1" applyNumberFormat="1" applyFont="1" applyFill="1" applyBorder="1" applyAlignment="1" applyProtection="1">
      <alignment horizontal="center" vertical="center" wrapText="1"/>
    </xf>
    <xf numFmtId="1" fontId="19" fillId="7" borderId="3" xfId="1" applyNumberFormat="1" applyFont="1" applyFill="1" applyBorder="1" applyAlignment="1" applyProtection="1">
      <alignment horizontal="center" vertical="center" wrapText="1"/>
    </xf>
    <xf numFmtId="1" fontId="19" fillId="7" borderId="2" xfId="1" applyNumberFormat="1" applyFont="1" applyFill="1" applyBorder="1" applyAlignment="1" applyProtection="1">
      <alignment horizontal="center" vertical="center" wrapText="1"/>
    </xf>
    <xf numFmtId="1" fontId="19" fillId="7" borderId="5" xfId="1" applyNumberFormat="1" applyFont="1" applyFill="1" applyBorder="1" applyAlignment="1" applyProtection="1">
      <alignment horizontal="center" vertical="center" wrapText="1"/>
    </xf>
    <xf numFmtId="164" fontId="19" fillId="7" borderId="1" xfId="1" applyNumberFormat="1" applyFont="1" applyFill="1" applyBorder="1" applyAlignment="1" applyProtection="1">
      <alignment horizontal="center" wrapText="1"/>
    </xf>
    <xf numFmtId="0" fontId="0" fillId="0" borderId="1" xfId="0" applyBorder="1" applyAlignment="1">
      <alignment horizontal="center" wrapText="1"/>
    </xf>
    <xf numFmtId="4" fontId="22" fillId="0" borderId="4" xfId="0" applyNumberFormat="1" applyFont="1" applyBorder="1" applyAlignment="1">
      <alignment horizontal="right" wrapText="1"/>
    </xf>
    <xf numFmtId="4" fontId="22" fillId="0" borderId="6" xfId="0" applyNumberFormat="1" applyFont="1" applyBorder="1" applyAlignment="1">
      <alignment horizontal="right" wrapText="1"/>
    </xf>
    <xf numFmtId="4" fontId="22" fillId="0" borderId="4" xfId="0" applyNumberFormat="1" applyFont="1" applyBorder="1" applyAlignment="1">
      <alignment horizontal="center" wrapText="1"/>
    </xf>
    <xf numFmtId="4" fontId="22" fillId="0" borderId="6" xfId="0" applyNumberFormat="1" applyFont="1" applyBorder="1" applyAlignment="1">
      <alignment horizontal="center" wrapText="1"/>
    </xf>
    <xf numFmtId="49" fontId="22" fillId="0" borderId="3" xfId="0" applyNumberFormat="1" applyFont="1" applyBorder="1" applyAlignment="1">
      <alignment horizontal="left" wrapText="1"/>
    </xf>
    <xf numFmtId="49" fontId="22" fillId="0" borderId="2" xfId="0" applyNumberFormat="1" applyFont="1" applyBorder="1" applyAlignment="1">
      <alignment horizontal="left" wrapText="1"/>
    </xf>
    <xf numFmtId="49" fontId="22" fillId="0" borderId="5" xfId="0" applyNumberFormat="1" applyFont="1" applyBorder="1" applyAlignment="1">
      <alignment horizontal="left" wrapText="1"/>
    </xf>
    <xf numFmtId="4" fontId="22" fillId="0" borderId="3" xfId="0" applyNumberFormat="1" applyFont="1" applyBorder="1" applyAlignment="1">
      <alignment horizontal="center" wrapText="1"/>
    </xf>
    <xf numFmtId="4" fontId="22" fillId="0" borderId="2" xfId="0" applyNumberFormat="1" applyFont="1" applyBorder="1" applyAlignment="1">
      <alignment horizontal="center" wrapText="1"/>
    </xf>
    <xf numFmtId="4" fontId="22" fillId="0" borderId="5" xfId="0" applyNumberFormat="1" applyFont="1" applyBorder="1" applyAlignment="1">
      <alignment horizontal="center" wrapText="1"/>
    </xf>
    <xf numFmtId="4" fontId="22" fillId="0" borderId="4" xfId="0" applyNumberFormat="1" applyFont="1" applyBorder="1" applyAlignment="1">
      <alignment horizontal="left" wrapText="1"/>
    </xf>
    <xf numFmtId="4" fontId="22" fillId="0" borderId="7" xfId="0" applyNumberFormat="1" applyFont="1" applyBorder="1" applyAlignment="1">
      <alignment horizontal="left" wrapText="1"/>
    </xf>
    <xf numFmtId="4" fontId="22" fillId="0" borderId="6" xfId="0" applyNumberFormat="1" applyFont="1" applyBorder="1" applyAlignment="1">
      <alignment horizontal="left" wrapText="1"/>
    </xf>
    <xf numFmtId="0" fontId="28" fillId="0" borderId="0" xfId="0" applyFont="1" applyAlignment="1">
      <alignment horizontal="left"/>
    </xf>
    <xf numFmtId="3" fontId="22" fillId="0" borderId="4" xfId="0" applyNumberFormat="1" applyFont="1" applyBorder="1" applyAlignment="1">
      <alignment horizontal="center" vertical="center" wrapText="1"/>
    </xf>
    <xf numFmtId="3" fontId="22" fillId="0" borderId="6" xfId="0" applyNumberFormat="1" applyFont="1" applyBorder="1" applyAlignment="1">
      <alignment horizontal="center" vertical="center" wrapText="1"/>
    </xf>
    <xf numFmtId="4" fontId="26" fillId="0" borderId="9" xfId="0" applyNumberFormat="1" applyFont="1" applyBorder="1" applyAlignment="1">
      <alignment horizontal="left" wrapText="1"/>
    </xf>
    <xf numFmtId="4" fontId="22" fillId="0" borderId="7" xfId="0" applyNumberFormat="1" applyFont="1" applyBorder="1" applyAlignment="1">
      <alignment horizontal="center" wrapText="1"/>
    </xf>
    <xf numFmtId="4" fontId="22" fillId="0" borderId="11" xfId="0" applyNumberFormat="1" applyFont="1" applyBorder="1" applyAlignment="1">
      <alignment horizontal="center" wrapText="1"/>
    </xf>
    <xf numFmtId="4" fontId="22" fillId="0" borderId="10" xfId="0" applyNumberFormat="1" applyFont="1" applyBorder="1" applyAlignment="1">
      <alignment horizontal="center" wrapText="1"/>
    </xf>
    <xf numFmtId="4" fontId="22" fillId="0" borderId="13" xfId="0" applyNumberFormat="1" applyFont="1" applyBorder="1" applyAlignment="1">
      <alignment horizontal="center" wrapText="1"/>
    </xf>
    <xf numFmtId="4" fontId="22" fillId="0" borderId="12" xfId="0" applyNumberFormat="1" applyFont="1" applyBorder="1" applyAlignment="1">
      <alignment horizontal="center" wrapText="1"/>
    </xf>
    <xf numFmtId="4" fontId="22" fillId="0" borderId="14" xfId="0" applyNumberFormat="1" applyFont="1" applyBorder="1" applyAlignment="1">
      <alignment horizontal="center" wrapText="1"/>
    </xf>
    <xf numFmtId="4" fontId="22" fillId="0" borderId="1" xfId="0" applyNumberFormat="1" applyFont="1" applyBorder="1" applyAlignment="1">
      <alignment horizontal="center" wrapText="1"/>
    </xf>
    <xf numFmtId="0" fontId="0" fillId="0" borderId="5" xfId="0" applyBorder="1"/>
    <xf numFmtId="3" fontId="22" fillId="0" borderId="7" xfId="0" applyNumberFormat="1" applyFont="1" applyBorder="1" applyAlignment="1">
      <alignment horizontal="center" vertical="center" wrapText="1"/>
    </xf>
    <xf numFmtId="4" fontId="22" fillId="0" borderId="9" xfId="0" applyNumberFormat="1" applyFont="1" applyBorder="1" applyAlignment="1">
      <alignment horizontal="center" wrapText="1"/>
    </xf>
    <xf numFmtId="4" fontId="22" fillId="0" borderId="0" xfId="0" applyNumberFormat="1" applyFont="1" applyAlignment="1">
      <alignment horizontal="left" wrapText="1"/>
    </xf>
    <xf numFmtId="0" fontId="0" fillId="0" borderId="7" xfId="0" applyBorder="1"/>
    <xf numFmtId="0" fontId="0" fillId="0" borderId="6" xfId="0" applyBorder="1"/>
    <xf numFmtId="4" fontId="26" fillId="0" borderId="0" xfId="0" applyNumberFormat="1" applyFont="1" applyAlignment="1">
      <alignment horizontal="left" wrapText="1"/>
    </xf>
    <xf numFmtId="4" fontId="22" fillId="0" borderId="0" xfId="0" applyNumberFormat="1" applyFont="1" applyAlignment="1">
      <alignment horizontal="center" wrapText="1"/>
    </xf>
    <xf numFmtId="4" fontId="22" fillId="0" borderId="8" xfId="0" applyNumberFormat="1" applyFont="1" applyBorder="1" applyAlignment="1">
      <alignment horizontal="center" wrapText="1"/>
    </xf>
    <xf numFmtId="4" fontId="23" fillId="0" borderId="0" xfId="0" applyNumberFormat="1" applyFont="1" applyAlignment="1">
      <alignment horizontal="left" wrapText="1"/>
    </xf>
    <xf numFmtId="4" fontId="5" fillId="0" borderId="7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right" wrapText="1"/>
    </xf>
    <xf numFmtId="4" fontId="5" fillId="0" borderId="8" xfId="0" applyNumberFormat="1" applyFont="1" applyBorder="1" applyAlignment="1">
      <alignment horizontal="right" wrapText="1"/>
    </xf>
    <xf numFmtId="4" fontId="5" fillId="0" borderId="9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" fontId="5" fillId="0" borderId="0" xfId="0" applyNumberFormat="1" applyFont="1" applyAlignment="1">
      <alignment horizontal="right" wrapText="1"/>
    </xf>
    <xf numFmtId="4" fontId="25" fillId="0" borderId="7" xfId="0" applyNumberFormat="1" applyFont="1" applyBorder="1" applyAlignment="1">
      <alignment horizontal="center" wrapText="1"/>
    </xf>
    <xf numFmtId="4" fontId="5" fillId="0" borderId="0" xfId="0" applyNumberFormat="1" applyFont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202u7/Application%20Data/Microsoft/Excel/5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звание листов"/>
      <sheetName val="4"/>
      <sheetName val="6"/>
      <sheetName val="7"/>
      <sheetName val="8"/>
      <sheetName val="14"/>
      <sheetName val="16"/>
      <sheetName val="20"/>
      <sheetName val="24"/>
      <sheetName val="25"/>
      <sheetName val="26"/>
      <sheetName val="Оценка от учреждения"/>
      <sheetName val="СВЕРКА ДЕТЕЙ"/>
      <sheetName val="Отчет 2017"/>
    </sheetNames>
    <sheetDataSet>
      <sheetData sheetId="0"/>
      <sheetData sheetId="1">
        <row r="19">
          <cell r="D19">
            <v>10</v>
          </cell>
        </row>
        <row r="20">
          <cell r="D20">
            <v>100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F39"/>
  <sheetViews>
    <sheetView view="pageBreakPreview" zoomScale="60" workbookViewId="0">
      <selection activeCell="R33" sqref="R33"/>
    </sheetView>
  </sheetViews>
  <sheetFormatPr defaultColWidth="9.109375" defaultRowHeight="14.4"/>
  <cols>
    <col min="1" max="1" width="13.6640625" style="63" customWidth="1"/>
    <col min="2" max="2" width="20.44140625" style="63" customWidth="1"/>
    <col min="3" max="3" width="18.109375" style="63" customWidth="1"/>
    <col min="4" max="4" width="18.88671875" style="63" customWidth="1"/>
    <col min="5" max="5" width="21.109375" style="63" customWidth="1"/>
    <col min="6" max="16384" width="9.109375" style="63"/>
  </cols>
  <sheetData>
    <row r="2" spans="1:6" ht="30" customHeight="1">
      <c r="A2" s="76" t="s">
        <v>103</v>
      </c>
      <c r="B2" s="77"/>
      <c r="C2" s="77"/>
      <c r="D2" s="77"/>
      <c r="E2" s="78"/>
      <c r="F2" s="62" t="s">
        <v>104</v>
      </c>
    </row>
    <row r="3" spans="1:6" ht="15.75" customHeight="1">
      <c r="A3" s="135" t="s">
        <v>105</v>
      </c>
      <c r="B3" s="135" t="s">
        <v>106</v>
      </c>
      <c r="C3" s="132" t="s">
        <v>107</v>
      </c>
      <c r="D3" s="132" t="s">
        <v>108</v>
      </c>
      <c r="E3" s="73" t="s">
        <v>112</v>
      </c>
      <c r="F3" s="75">
        <v>1</v>
      </c>
    </row>
    <row r="4" spans="1:6" ht="15.75" customHeight="1">
      <c r="A4" s="135"/>
      <c r="B4" s="135"/>
      <c r="C4" s="134"/>
      <c r="D4" s="133"/>
      <c r="E4" s="73" t="s">
        <v>113</v>
      </c>
      <c r="F4" s="75">
        <v>2</v>
      </c>
    </row>
    <row r="5" spans="1:6" ht="15" customHeight="1">
      <c r="A5" s="135"/>
      <c r="B5" s="135"/>
      <c r="C5" s="134"/>
      <c r="D5" s="132" t="s">
        <v>109</v>
      </c>
      <c r="E5" s="73" t="s">
        <v>112</v>
      </c>
      <c r="F5" s="75">
        <v>3</v>
      </c>
    </row>
    <row r="6" spans="1:6" ht="15" customHeight="1">
      <c r="A6" s="135"/>
      <c r="B6" s="135"/>
      <c r="C6" s="133"/>
      <c r="D6" s="133"/>
      <c r="E6" s="73" t="s">
        <v>113</v>
      </c>
      <c r="F6" s="75">
        <v>4</v>
      </c>
    </row>
    <row r="7" spans="1:6">
      <c r="A7" s="135"/>
      <c r="B7" s="135"/>
      <c r="C7" s="135" t="s">
        <v>106</v>
      </c>
      <c r="D7" s="132" t="s">
        <v>108</v>
      </c>
      <c r="E7" s="73" t="s">
        <v>112</v>
      </c>
      <c r="F7" s="75">
        <v>5</v>
      </c>
    </row>
    <row r="8" spans="1:6">
      <c r="A8" s="135"/>
      <c r="B8" s="135"/>
      <c r="C8" s="135"/>
      <c r="D8" s="133"/>
      <c r="E8" s="73" t="s">
        <v>113</v>
      </c>
      <c r="F8" s="75">
        <v>6</v>
      </c>
    </row>
    <row r="9" spans="1:6">
      <c r="A9" s="135"/>
      <c r="B9" s="135"/>
      <c r="C9" s="135"/>
      <c r="D9" s="132" t="s">
        <v>109</v>
      </c>
      <c r="E9" s="73" t="s">
        <v>112</v>
      </c>
      <c r="F9" s="75">
        <v>7</v>
      </c>
    </row>
    <row r="10" spans="1:6">
      <c r="A10" s="135"/>
      <c r="B10" s="135"/>
      <c r="C10" s="135"/>
      <c r="D10" s="133"/>
      <c r="E10" s="73" t="s">
        <v>113</v>
      </c>
      <c r="F10" s="75">
        <v>8</v>
      </c>
    </row>
    <row r="11" spans="1:6">
      <c r="A11" s="135"/>
      <c r="B11" s="135" t="s">
        <v>110</v>
      </c>
      <c r="C11" s="132" t="s">
        <v>107</v>
      </c>
      <c r="D11" s="132" t="s">
        <v>108</v>
      </c>
      <c r="E11" s="73" t="s">
        <v>112</v>
      </c>
      <c r="F11" s="75">
        <v>9</v>
      </c>
    </row>
    <row r="12" spans="1:6">
      <c r="A12" s="135"/>
      <c r="B12" s="135"/>
      <c r="C12" s="133"/>
      <c r="D12" s="133"/>
      <c r="E12" s="73" t="s">
        <v>113</v>
      </c>
      <c r="F12" s="75">
        <v>10</v>
      </c>
    </row>
    <row r="13" spans="1:6">
      <c r="A13" s="135"/>
      <c r="B13" s="135"/>
      <c r="C13" s="132" t="s">
        <v>111</v>
      </c>
      <c r="D13" s="132" t="s">
        <v>108</v>
      </c>
      <c r="E13" s="73" t="s">
        <v>112</v>
      </c>
      <c r="F13" s="75">
        <v>11</v>
      </c>
    </row>
    <row r="14" spans="1:6">
      <c r="A14" s="135"/>
      <c r="B14" s="135"/>
      <c r="C14" s="134"/>
      <c r="D14" s="133"/>
      <c r="E14" s="73" t="s">
        <v>113</v>
      </c>
      <c r="F14" s="75">
        <v>12</v>
      </c>
    </row>
    <row r="15" spans="1:6">
      <c r="A15" s="135"/>
      <c r="B15" s="135"/>
      <c r="C15" s="134"/>
      <c r="D15" s="132" t="s">
        <v>109</v>
      </c>
      <c r="E15" s="73" t="s">
        <v>112</v>
      </c>
      <c r="F15" s="75">
        <v>13</v>
      </c>
    </row>
    <row r="16" spans="1:6">
      <c r="A16" s="135"/>
      <c r="B16" s="135"/>
      <c r="C16" s="133"/>
      <c r="D16" s="133"/>
      <c r="E16" s="73" t="s">
        <v>113</v>
      </c>
      <c r="F16" s="75">
        <v>14</v>
      </c>
    </row>
    <row r="17" spans="1:6">
      <c r="A17" s="135"/>
      <c r="B17" s="135"/>
      <c r="C17" s="132" t="s">
        <v>107</v>
      </c>
      <c r="D17" s="132" t="s">
        <v>109</v>
      </c>
      <c r="E17" s="73" t="s">
        <v>112</v>
      </c>
      <c r="F17" s="75">
        <v>15</v>
      </c>
    </row>
    <row r="18" spans="1:6">
      <c r="A18" s="135"/>
      <c r="B18" s="135"/>
      <c r="C18" s="133"/>
      <c r="D18" s="133"/>
      <c r="E18" s="73" t="s">
        <v>113</v>
      </c>
      <c r="F18" s="75">
        <v>16</v>
      </c>
    </row>
    <row r="19" spans="1:6">
      <c r="A19" s="135" t="s">
        <v>75</v>
      </c>
      <c r="B19" s="135"/>
      <c r="C19" s="135" t="s">
        <v>107</v>
      </c>
      <c r="D19" s="132" t="s">
        <v>108</v>
      </c>
      <c r="E19" s="73" t="s">
        <v>112</v>
      </c>
      <c r="F19" s="75">
        <v>17</v>
      </c>
    </row>
    <row r="20" spans="1:6" ht="18" customHeight="1">
      <c r="A20" s="135"/>
      <c r="B20" s="135"/>
      <c r="C20" s="135"/>
      <c r="D20" s="133"/>
      <c r="E20" s="73" t="s">
        <v>113</v>
      </c>
      <c r="F20" s="75">
        <v>18</v>
      </c>
    </row>
    <row r="21" spans="1:6">
      <c r="A21" s="135"/>
      <c r="B21" s="135"/>
      <c r="C21" s="135"/>
      <c r="D21" s="132" t="s">
        <v>109</v>
      </c>
      <c r="E21" s="73" t="s">
        <v>112</v>
      </c>
      <c r="F21" s="75">
        <v>19</v>
      </c>
    </row>
    <row r="22" spans="1:6">
      <c r="A22" s="135"/>
      <c r="B22" s="135"/>
      <c r="C22" s="135"/>
      <c r="D22" s="133"/>
      <c r="E22" s="73" t="s">
        <v>113</v>
      </c>
      <c r="F22" s="75">
        <v>20</v>
      </c>
    </row>
    <row r="23" spans="1:6" ht="22.5" customHeight="1">
      <c r="A23" s="135"/>
      <c r="B23" s="135"/>
      <c r="C23" s="135" t="s">
        <v>114</v>
      </c>
      <c r="D23" s="74" t="s">
        <v>108</v>
      </c>
      <c r="E23" s="73" t="s">
        <v>113</v>
      </c>
      <c r="F23" s="75">
        <v>21</v>
      </c>
    </row>
    <row r="24" spans="1:6" ht="22.5" customHeight="1">
      <c r="A24" s="135"/>
      <c r="B24" s="135"/>
      <c r="C24" s="135"/>
      <c r="D24" s="74" t="s">
        <v>109</v>
      </c>
      <c r="E24" s="73" t="s">
        <v>113</v>
      </c>
      <c r="F24" s="75">
        <v>22</v>
      </c>
    </row>
    <row r="25" spans="1:6" ht="15" customHeight="1">
      <c r="A25" s="135"/>
      <c r="B25" s="135"/>
      <c r="C25" s="135" t="s">
        <v>115</v>
      </c>
      <c r="D25" s="132" t="s">
        <v>108</v>
      </c>
      <c r="E25" s="73" t="s">
        <v>112</v>
      </c>
      <c r="F25" s="75">
        <v>23</v>
      </c>
    </row>
    <row r="26" spans="1:6">
      <c r="A26" s="135"/>
      <c r="B26" s="135"/>
      <c r="C26" s="135"/>
      <c r="D26" s="133"/>
      <c r="E26" s="73" t="s">
        <v>113</v>
      </c>
      <c r="F26" s="75">
        <v>24</v>
      </c>
    </row>
    <row r="27" spans="1:6">
      <c r="A27" s="135"/>
      <c r="B27" s="135"/>
      <c r="C27" s="135"/>
      <c r="D27" s="132" t="s">
        <v>109</v>
      </c>
      <c r="E27" s="73" t="s">
        <v>112</v>
      </c>
      <c r="F27" s="75">
        <v>25</v>
      </c>
    </row>
    <row r="28" spans="1:6">
      <c r="A28" s="135"/>
      <c r="B28" s="135"/>
      <c r="C28" s="135"/>
      <c r="D28" s="133"/>
      <c r="E28" s="73" t="s">
        <v>113</v>
      </c>
      <c r="F28" s="75">
        <v>26</v>
      </c>
    </row>
    <row r="30" spans="1:6">
      <c r="A30" s="63" t="s">
        <v>116</v>
      </c>
      <c r="B30" s="63" t="s">
        <v>117</v>
      </c>
    </row>
    <row r="31" spans="1:6">
      <c r="B31" s="63" t="s">
        <v>118</v>
      </c>
    </row>
    <row r="32" spans="1:6">
      <c r="B32" s="63" t="s">
        <v>119</v>
      </c>
    </row>
    <row r="33" spans="1:2">
      <c r="B33" s="63" t="s">
        <v>120</v>
      </c>
    </row>
    <row r="34" spans="1:2">
      <c r="A34" s="63" t="s">
        <v>125</v>
      </c>
      <c r="B34" s="63" t="s">
        <v>127</v>
      </c>
    </row>
    <row r="35" spans="1:2">
      <c r="A35" s="63" t="s">
        <v>125</v>
      </c>
      <c r="B35" s="63" t="s">
        <v>126</v>
      </c>
    </row>
    <row r="36" spans="1:2">
      <c r="B36" s="63" t="s">
        <v>121</v>
      </c>
    </row>
    <row r="37" spans="1:2">
      <c r="B37" s="63" t="s">
        <v>122</v>
      </c>
    </row>
    <row r="38" spans="1:2">
      <c r="B38" s="63" t="s">
        <v>123</v>
      </c>
    </row>
    <row r="39" spans="1:2">
      <c r="B39" s="63" t="s">
        <v>124</v>
      </c>
    </row>
  </sheetData>
  <autoFilter ref="A2:F28"/>
  <mergeCells count="27">
    <mergeCell ref="A3:A18"/>
    <mergeCell ref="B3:B10"/>
    <mergeCell ref="A19:A28"/>
    <mergeCell ref="D19:D20"/>
    <mergeCell ref="D21:D22"/>
    <mergeCell ref="D25:D26"/>
    <mergeCell ref="D27:D28"/>
    <mergeCell ref="C19:C22"/>
    <mergeCell ref="C23:C24"/>
    <mergeCell ref="C25:C28"/>
    <mergeCell ref="B19:B22"/>
    <mergeCell ref="B23:B24"/>
    <mergeCell ref="B25:B28"/>
    <mergeCell ref="C7:C10"/>
    <mergeCell ref="B11:B18"/>
    <mergeCell ref="C13:C16"/>
    <mergeCell ref="D3:D4"/>
    <mergeCell ref="C3:C6"/>
    <mergeCell ref="D5:D6"/>
    <mergeCell ref="D7:D8"/>
    <mergeCell ref="D9:D10"/>
    <mergeCell ref="D15:D16"/>
    <mergeCell ref="C17:C18"/>
    <mergeCell ref="D17:D18"/>
    <mergeCell ref="C11:C12"/>
    <mergeCell ref="D11:D12"/>
    <mergeCell ref="D13:D1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2:CJ63"/>
  <sheetViews>
    <sheetView topLeftCell="A28" zoomScale="70" zoomScaleNormal="70" workbookViewId="0">
      <selection activeCell="F49" sqref="F49"/>
    </sheetView>
  </sheetViews>
  <sheetFormatPr defaultColWidth="9.109375" defaultRowHeight="15.6"/>
  <cols>
    <col min="1" max="1" width="4.88671875" style="1" customWidth="1"/>
    <col min="2" max="2" width="12.6640625" style="110" customWidth="1"/>
    <col min="3" max="3" width="89.88671875" style="1" customWidth="1"/>
    <col min="4" max="4" width="10.44140625" style="2" customWidth="1"/>
    <col min="5" max="6" width="10" style="2" customWidth="1"/>
    <col min="7" max="7" width="7.5546875" style="3" customWidth="1"/>
    <col min="8" max="10" width="10.5546875" style="4" customWidth="1"/>
    <col min="11" max="11" width="9.109375" style="4"/>
    <col min="12" max="13" width="7.44140625" style="4" customWidth="1"/>
    <col min="14" max="14" width="7.33203125" style="4" customWidth="1"/>
    <col min="15" max="16384" width="9.109375" style="4"/>
  </cols>
  <sheetData>
    <row r="2" spans="1:88" customFormat="1" ht="17.399999999999999">
      <c r="A2" s="158" t="s">
        <v>0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88" customFormat="1" ht="17.399999999999999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88" customFormat="1" ht="18">
      <c r="A4" s="159" t="s">
        <v>2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88" customFormat="1" ht="17.399999999999999">
      <c r="A5" s="158" t="s">
        <v>266</v>
      </c>
      <c r="B5" s="158"/>
      <c r="C5" s="158"/>
      <c r="D5" s="158"/>
      <c r="E5" s="158"/>
      <c r="F5" s="158"/>
      <c r="G5" s="158"/>
      <c r="H5" s="158"/>
      <c r="I5" s="158"/>
      <c r="J5" s="158"/>
    </row>
    <row r="6" spans="1:88" customFormat="1" ht="17.399999999999999">
      <c r="A6" s="106"/>
      <c r="B6" s="106"/>
      <c r="C6" s="106"/>
      <c r="D6" s="106"/>
      <c r="E6" s="106"/>
      <c r="F6" s="106"/>
      <c r="G6" s="106"/>
      <c r="H6" s="106"/>
      <c r="I6" s="106"/>
      <c r="J6" s="106"/>
    </row>
    <row r="7" spans="1:88" customFormat="1" ht="14.4">
      <c r="A7" s="160" t="s">
        <v>264</v>
      </c>
      <c r="B7" s="160"/>
      <c r="C7" s="160"/>
      <c r="D7" s="160"/>
      <c r="E7" s="160"/>
      <c r="F7" s="160"/>
      <c r="G7" s="160"/>
      <c r="H7" s="160"/>
      <c r="I7" s="160"/>
      <c r="J7" s="160"/>
    </row>
    <row r="8" spans="1:88" customFormat="1" ht="19.2">
      <c r="A8" s="79"/>
      <c r="B8" s="79"/>
      <c r="C8" s="107"/>
      <c r="D8" s="107"/>
      <c r="E8" s="107"/>
      <c r="F8" s="107"/>
      <c r="G8" s="107"/>
      <c r="H8" s="107"/>
      <c r="I8" s="107"/>
      <c r="J8" s="107"/>
    </row>
    <row r="9" spans="1:88" customFormat="1" ht="18.600000000000001">
      <c r="A9" s="88" t="s">
        <v>75</v>
      </c>
      <c r="B9" s="107"/>
      <c r="C9" s="107"/>
      <c r="D9" s="107"/>
      <c r="E9" s="107"/>
      <c r="F9" s="107"/>
      <c r="G9" s="107"/>
      <c r="H9" s="107"/>
      <c r="I9" s="107"/>
      <c r="J9" s="107"/>
    </row>
    <row r="10" spans="1:88" customFormat="1" ht="19.2">
      <c r="A10" s="79" t="s">
        <v>140</v>
      </c>
      <c r="B10" s="107"/>
      <c r="C10" s="107"/>
      <c r="D10" s="107"/>
      <c r="E10" s="107"/>
      <c r="F10" s="107"/>
      <c r="G10" s="107"/>
      <c r="H10" s="107"/>
      <c r="I10" s="107"/>
      <c r="J10" s="107"/>
    </row>
    <row r="11" spans="1:88" customFormat="1" ht="19.2">
      <c r="A11" s="79" t="s">
        <v>138</v>
      </c>
      <c r="B11" s="107"/>
      <c r="C11" s="107"/>
      <c r="D11" s="107"/>
      <c r="E11" s="107"/>
      <c r="F11" s="107"/>
      <c r="G11" s="107"/>
      <c r="H11" s="107"/>
      <c r="I11" s="107"/>
      <c r="J11" s="107"/>
    </row>
    <row r="12" spans="1:88" customFormat="1" ht="19.2">
      <c r="A12" s="79" t="s">
        <v>113</v>
      </c>
      <c r="B12" s="79"/>
      <c r="C12" s="107"/>
      <c r="D12" s="107"/>
      <c r="E12" s="107"/>
      <c r="F12" s="107"/>
      <c r="G12" s="107"/>
      <c r="H12" s="107"/>
      <c r="I12" s="107"/>
      <c r="J12" s="107"/>
    </row>
    <row r="13" spans="1:88" customFormat="1" ht="19.2">
      <c r="A13" s="79"/>
      <c r="B13" s="107"/>
      <c r="C13" s="107"/>
      <c r="D13" s="107"/>
      <c r="E13" s="107"/>
      <c r="F13" s="107"/>
      <c r="G13" s="107"/>
      <c r="H13" s="107"/>
      <c r="I13" s="107"/>
      <c r="J13" s="107"/>
    </row>
    <row r="14" spans="1:88" s="6" customFormat="1" ht="15" customHeight="1">
      <c r="A14" s="156" t="s">
        <v>3</v>
      </c>
      <c r="B14" s="157" t="s">
        <v>4</v>
      </c>
      <c r="C14" s="157"/>
      <c r="D14" s="157"/>
      <c r="E14" s="157"/>
      <c r="F14" s="157"/>
      <c r="G14" s="157"/>
      <c r="H14" s="157"/>
      <c r="I14" s="157"/>
      <c r="J14" s="157"/>
      <c r="K14" s="149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>
      <c r="A15" s="156"/>
      <c r="B15" s="150" t="s">
        <v>6</v>
      </c>
      <c r="C15" s="151" t="s">
        <v>7</v>
      </c>
      <c r="D15" s="151"/>
      <c r="E15" s="151"/>
      <c r="F15" s="151"/>
      <c r="G15" s="151"/>
      <c r="H15" s="152" t="s">
        <v>8</v>
      </c>
      <c r="I15" s="152"/>
      <c r="J15" s="152"/>
      <c r="K15" s="149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>
      <c r="A16" s="156"/>
      <c r="B16" s="150"/>
      <c r="C16" s="151"/>
      <c r="D16" s="151"/>
      <c r="E16" s="151"/>
      <c r="F16" s="151"/>
      <c r="G16" s="151"/>
      <c r="H16" s="152"/>
      <c r="I16" s="152"/>
      <c r="J16" s="152"/>
      <c r="K16" s="149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>
      <c r="A17" s="156"/>
      <c r="B17" s="80"/>
      <c r="C17" s="80"/>
      <c r="D17" s="81" t="s">
        <v>9</v>
      </c>
      <c r="E17" s="81" t="s">
        <v>10</v>
      </c>
      <c r="F17" s="81" t="s">
        <v>11</v>
      </c>
      <c r="G17" s="81" t="s">
        <v>12</v>
      </c>
      <c r="H17" s="81" t="s">
        <v>13</v>
      </c>
      <c r="I17" s="82" t="s">
        <v>14</v>
      </c>
      <c r="J17" s="11" t="s">
        <v>15</v>
      </c>
      <c r="K17" s="149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>
      <c r="A18" s="108">
        <v>1</v>
      </c>
      <c r="B18" s="108" t="s">
        <v>16</v>
      </c>
      <c r="C18" s="108" t="s">
        <v>17</v>
      </c>
      <c r="D18" s="11">
        <v>4</v>
      </c>
      <c r="E18" s="11">
        <v>5</v>
      </c>
      <c r="F18" s="11">
        <v>6</v>
      </c>
      <c r="G18" s="11">
        <v>7</v>
      </c>
      <c r="H18" s="83">
        <v>8</v>
      </c>
      <c r="I18" s="82">
        <v>9</v>
      </c>
      <c r="J18" s="84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35.25" customHeight="1">
      <c r="A19" s="153" t="s">
        <v>16</v>
      </c>
      <c r="B19" s="154" t="s">
        <v>75</v>
      </c>
      <c r="C19" s="8" t="s">
        <v>76</v>
      </c>
      <c r="D19" s="9">
        <v>100</v>
      </c>
      <c r="E19" s="12">
        <f>F32</f>
        <v>100</v>
      </c>
      <c r="F19" s="10">
        <f>IF(E19/D19*100&gt;100,100,E19/D19*100)</f>
        <v>100</v>
      </c>
      <c r="G19" s="11" t="s">
        <v>21</v>
      </c>
      <c r="H19" s="18"/>
      <c r="I19" s="18"/>
      <c r="J19" s="19"/>
      <c r="K19" s="20"/>
    </row>
    <row r="20" spans="1:88" s="5" customFormat="1" ht="51.75" customHeight="1">
      <c r="A20" s="153"/>
      <c r="B20" s="154"/>
      <c r="C20" s="8" t="s">
        <v>77</v>
      </c>
      <c r="D20" s="9">
        <v>10</v>
      </c>
      <c r="E20" s="9">
        <f>F35</f>
        <v>8.6999999999999993</v>
      </c>
      <c r="F20" s="10">
        <f>IF(D20/E20*100&gt;100,100,D20/E20*100)</f>
        <v>100</v>
      </c>
      <c r="G20" s="11" t="s">
        <v>21</v>
      </c>
      <c r="H20" s="18"/>
      <c r="I20" s="18"/>
      <c r="J20" s="19"/>
      <c r="K20" s="20"/>
    </row>
    <row r="21" spans="1:88" customFormat="1" ht="36" customHeight="1">
      <c r="A21" s="153"/>
      <c r="B21" s="154"/>
      <c r="C21" s="8" t="s">
        <v>78</v>
      </c>
      <c r="D21" s="11">
        <v>100</v>
      </c>
      <c r="E21" s="12">
        <f>F42</f>
        <v>100</v>
      </c>
      <c r="F21" s="10">
        <f>IF(E21=0,100,E21)</f>
        <v>100</v>
      </c>
      <c r="G21" s="11" t="s">
        <v>21</v>
      </c>
      <c r="H21" s="109"/>
      <c r="I21" s="109"/>
      <c r="J21" s="109"/>
      <c r="K21" s="109"/>
    </row>
    <row r="22" spans="1:88" customFormat="1" ht="16.2">
      <c r="A22" s="153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100</v>
      </c>
      <c r="H22" s="112">
        <f>E48</f>
        <v>4</v>
      </c>
      <c r="I22" s="112">
        <f>F48</f>
        <v>7</v>
      </c>
      <c r="J22" s="10">
        <f>IF(I22/H22*100&gt;100,100,I22/H22*100)</f>
        <v>100</v>
      </c>
      <c r="K22" s="20">
        <f>(J22+G22)/2</f>
        <v>100</v>
      </c>
    </row>
    <row r="24" spans="1:88">
      <c r="B24" s="136" t="s">
        <v>28</v>
      </c>
      <c r="C24" s="136"/>
    </row>
    <row r="25" spans="1:88" s="21" customFormat="1">
      <c r="A25" s="137" t="s">
        <v>29</v>
      </c>
      <c r="B25" s="137"/>
      <c r="C25" s="137"/>
      <c r="D25" s="137"/>
      <c r="E25" s="137"/>
      <c r="F25" s="137"/>
      <c r="G25" s="13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>
      <c r="A26" s="138"/>
      <c r="B26" s="138"/>
      <c r="C26" s="138"/>
      <c r="D26" s="138"/>
      <c r="E26" s="138"/>
      <c r="F26" s="138"/>
      <c r="G26" s="138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>
      <c r="A27" s="139" t="s">
        <v>3</v>
      </c>
      <c r="B27" s="140" t="s">
        <v>4</v>
      </c>
      <c r="C27" s="140"/>
      <c r="D27" s="140"/>
      <c r="E27" s="140"/>
      <c r="F27" s="140"/>
      <c r="G27" s="14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>
      <c r="A28" s="139"/>
      <c r="B28" s="141" t="s">
        <v>30</v>
      </c>
      <c r="C28" s="142"/>
      <c r="D28" s="142"/>
      <c r="E28" s="142"/>
      <c r="F28" s="142"/>
      <c r="G28" s="14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6.6">
      <c r="A29" s="139"/>
      <c r="B29" s="141"/>
      <c r="C29" s="111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>
      <c r="A30" s="85">
        <v>1</v>
      </c>
      <c r="B30" s="85" t="s">
        <v>16</v>
      </c>
      <c r="C30" s="85" t="s">
        <v>17</v>
      </c>
      <c r="D30" s="86">
        <v>4</v>
      </c>
      <c r="E30" s="86">
        <v>5</v>
      </c>
      <c r="F30" s="86">
        <v>6</v>
      </c>
      <c r="G30" s="86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</row>
    <row r="31" spans="1:88" s="22" customFormat="1">
      <c r="A31" s="143" t="s">
        <v>16</v>
      </c>
      <c r="B31" s="161" t="s">
        <v>75</v>
      </c>
      <c r="C31" s="26" t="s">
        <v>36</v>
      </c>
      <c r="D31" s="26"/>
      <c r="E31" s="87" t="s">
        <v>128</v>
      </c>
      <c r="F31" s="87" t="s">
        <v>129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</row>
    <row r="32" spans="1:88" s="22" customFormat="1" ht="26.4">
      <c r="A32" s="143"/>
      <c r="B32" s="161"/>
      <c r="C32" s="28" t="s">
        <v>51</v>
      </c>
      <c r="D32" s="29" t="s">
        <v>41</v>
      </c>
      <c r="E32" s="30">
        <f>E34/E33*100</f>
        <v>100</v>
      </c>
      <c r="F32" s="30">
        <f>F34/F33*100</f>
        <v>100</v>
      </c>
      <c r="G32" s="30">
        <f>IF(F32/E32*100&gt;100,100,F32/E32*100)</f>
        <v>100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</row>
    <row r="33" spans="1:81" s="21" customFormat="1">
      <c r="A33" s="143"/>
      <c r="B33" s="161"/>
      <c r="C33" s="31" t="s">
        <v>52</v>
      </c>
      <c r="D33" s="32" t="s">
        <v>53</v>
      </c>
      <c r="E33" s="38">
        <f>F33</f>
        <v>5.86</v>
      </c>
      <c r="F33" s="39">
        <v>5.86</v>
      </c>
      <c r="G33" s="3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</row>
    <row r="34" spans="1:81" s="21" customFormat="1">
      <c r="A34" s="143"/>
      <c r="B34" s="161"/>
      <c r="C34" s="31" t="s">
        <v>54</v>
      </c>
      <c r="D34" s="32" t="s">
        <v>53</v>
      </c>
      <c r="E34" s="38">
        <f>E33</f>
        <v>5.86</v>
      </c>
      <c r="F34" s="40">
        <v>5.86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</row>
    <row r="35" spans="1:81" s="21" customFormat="1" ht="26.4">
      <c r="A35" s="143"/>
      <c r="B35" s="161"/>
      <c r="C35" s="28" t="s">
        <v>40</v>
      </c>
      <c r="D35" s="29" t="s">
        <v>41</v>
      </c>
      <c r="E35" s="30">
        <f>ROUND(((E38/E41)/(E40/100)),1)</f>
        <v>10</v>
      </c>
      <c r="F35" s="30">
        <f>ROUND(((F38/F41)/(F40/100)),1)</f>
        <v>8.6999999999999993</v>
      </c>
      <c r="G35" s="30">
        <f>IF(E35/F35*100&gt;100,100,E35/F35*100)</f>
        <v>100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</row>
    <row r="36" spans="1:81" s="21" customFormat="1">
      <c r="A36" s="143"/>
      <c r="B36" s="161"/>
      <c r="C36" s="31" t="s">
        <v>42</v>
      </c>
      <c r="D36" s="32" t="s">
        <v>43</v>
      </c>
      <c r="E36" s="33">
        <f>E40*E41-E37</f>
        <v>889.2</v>
      </c>
      <c r="F36" s="33">
        <f>F40*F41-F37</f>
        <v>876</v>
      </c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</row>
    <row r="37" spans="1:81" s="21" customFormat="1">
      <c r="A37" s="143"/>
      <c r="B37" s="161"/>
      <c r="C37" s="31" t="s">
        <v>44</v>
      </c>
      <c r="D37" s="32" t="s">
        <v>43</v>
      </c>
      <c r="E37" s="33">
        <f>E38+E39</f>
        <v>98.800000000000011</v>
      </c>
      <c r="F37" s="33">
        <f>F38+F39</f>
        <v>398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</row>
    <row r="38" spans="1:81" s="21" customFormat="1">
      <c r="A38" s="143"/>
      <c r="B38" s="161"/>
      <c r="C38" s="35" t="s">
        <v>45</v>
      </c>
      <c r="D38" s="32" t="s">
        <v>43</v>
      </c>
      <c r="E38" s="36">
        <f>E40*E41*D20%</f>
        <v>98.800000000000011</v>
      </c>
      <c r="F38" s="37">
        <f>'5'!F35</f>
        <v>111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</row>
    <row r="39" spans="1:81" s="21" customFormat="1">
      <c r="A39" s="143"/>
      <c r="B39" s="161"/>
      <c r="C39" s="35" t="s">
        <v>46</v>
      </c>
      <c r="D39" s="32" t="s">
        <v>43</v>
      </c>
      <c r="E39" s="36"/>
      <c r="F39" s="37">
        <f>'5'!F36</f>
        <v>287</v>
      </c>
      <c r="G39" s="3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</row>
    <row r="40" spans="1:81" s="21" customFormat="1" ht="26.4">
      <c r="A40" s="143"/>
      <c r="B40" s="161"/>
      <c r="C40" s="31" t="s">
        <v>47</v>
      </c>
      <c r="D40" s="32" t="s">
        <v>48</v>
      </c>
      <c r="E40" s="33">
        <v>247</v>
      </c>
      <c r="F40" s="33">
        <v>182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</row>
    <row r="41" spans="1:81" s="21" customFormat="1">
      <c r="A41" s="143"/>
      <c r="B41" s="161"/>
      <c r="C41" s="31" t="s">
        <v>49</v>
      </c>
      <c r="D41" s="32" t="s">
        <v>50</v>
      </c>
      <c r="E41" s="33">
        <f>E48</f>
        <v>4</v>
      </c>
      <c r="F41" s="33">
        <f>F48</f>
        <v>7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</row>
    <row r="42" spans="1:81" s="21" customFormat="1" ht="26.4">
      <c r="A42" s="143"/>
      <c r="B42" s="161"/>
      <c r="C42" s="28" t="s">
        <v>79</v>
      </c>
      <c r="D42" s="29" t="s">
        <v>41</v>
      </c>
      <c r="E42" s="30">
        <f>E45/E43*100</f>
        <v>100</v>
      </c>
      <c r="F42" s="30">
        <f>IF(F44=0,100,0)</f>
        <v>100</v>
      </c>
      <c r="G42" s="30">
        <f>IF(F42/E42*100&gt;100,100,F42/E42*100)</f>
        <v>100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</row>
    <row r="43" spans="1:81" s="21" customFormat="1">
      <c r="A43" s="143"/>
      <c r="B43" s="161"/>
      <c r="C43" s="31" t="s">
        <v>80</v>
      </c>
      <c r="D43" s="32" t="s">
        <v>50</v>
      </c>
      <c r="E43" s="33">
        <f>E48</f>
        <v>4</v>
      </c>
      <c r="F43" s="33">
        <f>F48</f>
        <v>7</v>
      </c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</row>
    <row r="44" spans="1:81" s="21" customFormat="1">
      <c r="A44" s="143"/>
      <c r="B44" s="161"/>
      <c r="C44" s="31" t="s">
        <v>81</v>
      </c>
      <c r="D44" s="32" t="s">
        <v>50</v>
      </c>
      <c r="E44" s="33"/>
      <c r="F44" s="41"/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</row>
    <row r="45" spans="1:81" s="21" customFormat="1">
      <c r="A45" s="143"/>
      <c r="B45" s="161"/>
      <c r="C45" s="31" t="s">
        <v>82</v>
      </c>
      <c r="D45" s="32" t="s">
        <v>50</v>
      </c>
      <c r="E45" s="33">
        <f>E43-E44</f>
        <v>4</v>
      </c>
      <c r="F45" s="33">
        <f>F43-F44</f>
        <v>7</v>
      </c>
      <c r="G45" s="3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</row>
    <row r="46" spans="1:81">
      <c r="A46" s="143"/>
      <c r="B46" s="161"/>
      <c r="C46" s="162" t="s">
        <v>12</v>
      </c>
      <c r="D46" s="162"/>
      <c r="E46" s="162"/>
      <c r="F46" s="162"/>
      <c r="G46" s="42">
        <f>(G32+G35+G42)/3</f>
        <v>100</v>
      </c>
    </row>
    <row r="47" spans="1:81" s="21" customFormat="1">
      <c r="A47" s="143"/>
      <c r="B47" s="161"/>
      <c r="C47" s="43" t="s">
        <v>58</v>
      </c>
      <c r="D47" s="43"/>
      <c r="E47" s="44" t="s">
        <v>130</v>
      </c>
      <c r="F47" s="44" t="s">
        <v>131</v>
      </c>
      <c r="G47" s="44" t="s">
        <v>132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1:81" s="21" customFormat="1">
      <c r="A48" s="143"/>
      <c r="B48" s="161"/>
      <c r="C48" s="46" t="s">
        <v>61</v>
      </c>
      <c r="D48" s="47" t="s">
        <v>50</v>
      </c>
      <c r="E48" s="113">
        <f>ROUND(((E49+E50+E51+E58+E59+E60+E52+E53+E54+E55+E56+E57)/12),2)</f>
        <v>4</v>
      </c>
      <c r="F48" s="113">
        <f>ROUND(((F49+F50+F51+F58+F59+F60+F52+F53+F54+F55+F56+F57)/9),2)</f>
        <v>7</v>
      </c>
      <c r="G48" s="30">
        <f>IF(F48/E48*100&gt;100,100,F48/E48*100)</f>
        <v>100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</row>
    <row r="49" spans="1:72" s="21" customFormat="1">
      <c r="A49" s="143"/>
      <c r="B49" s="161"/>
      <c r="C49" s="48" t="s">
        <v>62</v>
      </c>
      <c r="D49" s="49" t="s">
        <v>50</v>
      </c>
      <c r="E49" s="33">
        <f>'5'!E48</f>
        <v>6</v>
      </c>
      <c r="F49" s="33">
        <f>'5'!F48</f>
        <v>7</v>
      </c>
      <c r="G49" s="50"/>
      <c r="H49" s="53"/>
      <c r="I49" s="53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21" customFormat="1">
      <c r="A50" s="143"/>
      <c r="B50" s="161"/>
      <c r="C50" s="48" t="s">
        <v>63</v>
      </c>
      <c r="D50" s="49" t="s">
        <v>50</v>
      </c>
      <c r="E50" s="33">
        <f>'5'!E49</f>
        <v>6</v>
      </c>
      <c r="F50" s="33">
        <f>'5'!F49</f>
        <v>7</v>
      </c>
      <c r="G50" s="50"/>
      <c r="H50" s="53"/>
      <c r="I50" s="53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</row>
    <row r="51" spans="1:72" s="21" customFormat="1">
      <c r="A51" s="143"/>
      <c r="B51" s="161"/>
      <c r="C51" s="48" t="s">
        <v>64</v>
      </c>
      <c r="D51" s="49" t="s">
        <v>50</v>
      </c>
      <c r="E51" s="33">
        <f>'5'!E50</f>
        <v>6</v>
      </c>
      <c r="F51" s="33">
        <f>'5'!F50</f>
        <v>8</v>
      </c>
      <c r="G51" s="50"/>
      <c r="H51" s="53"/>
      <c r="I51" s="53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</row>
    <row r="52" spans="1:72" s="21" customFormat="1">
      <c r="A52" s="143"/>
      <c r="B52" s="161"/>
      <c r="C52" s="48" t="s">
        <v>65</v>
      </c>
      <c r="D52" s="49" t="s">
        <v>50</v>
      </c>
      <c r="E52" s="33">
        <f>'5'!E51</f>
        <v>6</v>
      </c>
      <c r="F52" s="33">
        <f>'5'!F51</f>
        <v>8</v>
      </c>
      <c r="G52" s="50"/>
      <c r="H52" s="53"/>
      <c r="I52" s="53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21" customFormat="1">
      <c r="A53" s="143"/>
      <c r="B53" s="161"/>
      <c r="C53" s="48" t="s">
        <v>66</v>
      </c>
      <c r="D53" s="49" t="s">
        <v>50</v>
      </c>
      <c r="E53" s="33">
        <f>'5'!E52</f>
        <v>6</v>
      </c>
      <c r="F53" s="33">
        <f>'5'!F52</f>
        <v>8</v>
      </c>
      <c r="G53" s="50"/>
      <c r="H53" s="53"/>
      <c r="I53" s="53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</row>
    <row r="54" spans="1:72" s="21" customFormat="1">
      <c r="A54" s="143"/>
      <c r="B54" s="161"/>
      <c r="C54" s="48" t="s">
        <v>67</v>
      </c>
      <c r="D54" s="49" t="s">
        <v>50</v>
      </c>
      <c r="E54" s="33">
        <f>'5'!E53</f>
        <v>6</v>
      </c>
      <c r="F54" s="33">
        <f>'5'!F53</f>
        <v>8</v>
      </c>
      <c r="G54" s="50"/>
      <c r="H54" s="53"/>
      <c r="I54" s="53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</row>
    <row r="55" spans="1:72" s="21" customFormat="1">
      <c r="A55" s="143"/>
      <c r="B55" s="161"/>
      <c r="C55" s="48" t="s">
        <v>68</v>
      </c>
      <c r="D55" s="49" t="s">
        <v>50</v>
      </c>
      <c r="E55" s="33">
        <f>'5'!E54</f>
        <v>6</v>
      </c>
      <c r="F55" s="33">
        <f>'5'!F54</f>
        <v>8</v>
      </c>
      <c r="G55" s="50"/>
      <c r="H55" s="53"/>
      <c r="I55" s="53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21" customFormat="1">
      <c r="A56" s="143"/>
      <c r="B56" s="161"/>
      <c r="C56" s="48" t="s">
        <v>69</v>
      </c>
      <c r="D56" s="49" t="s">
        <v>50</v>
      </c>
      <c r="E56" s="33">
        <f>'5'!E55</f>
        <v>6</v>
      </c>
      <c r="F56" s="33">
        <f>'5'!F55</f>
        <v>9</v>
      </c>
      <c r="G56" s="50"/>
      <c r="H56" s="53"/>
      <c r="I56" s="53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</row>
    <row r="57" spans="1:72" s="21" customFormat="1">
      <c r="A57" s="143"/>
      <c r="B57" s="161"/>
      <c r="C57" s="48" t="s">
        <v>70</v>
      </c>
      <c r="D57" s="49" t="s">
        <v>50</v>
      </c>
      <c r="E57" s="33">
        <f>'5'!E56</f>
        <v>0</v>
      </c>
      <c r="F57" s="33">
        <f>'5'!F56</f>
        <v>0</v>
      </c>
      <c r="G57" s="50"/>
      <c r="H57" s="53"/>
      <c r="I57" s="53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</row>
    <row r="58" spans="1:72" s="21" customFormat="1">
      <c r="A58" s="143"/>
      <c r="B58" s="161"/>
      <c r="C58" s="48" t="s">
        <v>71</v>
      </c>
      <c r="D58" s="49" t="s">
        <v>50</v>
      </c>
      <c r="E58" s="33">
        <f>'5'!E57</f>
        <v>0</v>
      </c>
      <c r="F58" s="33">
        <f>'5'!F57</f>
        <v>0</v>
      </c>
      <c r="G58" s="50"/>
      <c r="H58" s="53"/>
      <c r="I58" s="53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21" customFormat="1">
      <c r="A59" s="143"/>
      <c r="B59" s="161"/>
      <c r="C59" s="48" t="s">
        <v>72</v>
      </c>
      <c r="D59" s="49" t="s">
        <v>50</v>
      </c>
      <c r="E59" s="33">
        <f>'5'!E58</f>
        <v>0</v>
      </c>
      <c r="F59" s="33">
        <f>'5'!F58</f>
        <v>0</v>
      </c>
      <c r="G59" s="50"/>
      <c r="H59" s="53"/>
      <c r="I59" s="53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</row>
    <row r="60" spans="1:72" s="21" customFormat="1">
      <c r="A60" s="143"/>
      <c r="B60" s="161"/>
      <c r="C60" s="48" t="s">
        <v>73</v>
      </c>
      <c r="D60" s="49" t="s">
        <v>50</v>
      </c>
      <c r="E60" s="33">
        <f>'5'!E59</f>
        <v>0</v>
      </c>
      <c r="F60" s="33">
        <f>'5'!F59</f>
        <v>0</v>
      </c>
      <c r="G60" s="50"/>
      <c r="H60" s="53"/>
      <c r="I60" s="53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</row>
    <row r="61" spans="1:72">
      <c r="A61" s="143"/>
      <c r="B61" s="161"/>
      <c r="C61" s="163" t="s">
        <v>74</v>
      </c>
      <c r="D61" s="163"/>
      <c r="E61" s="163"/>
      <c r="F61" s="163"/>
      <c r="G61" s="51">
        <f>(G46+G48)/2</f>
        <v>100</v>
      </c>
    </row>
    <row r="62" spans="1:72">
      <c r="H62" s="34"/>
      <c r="I62" s="34"/>
      <c r="J62" s="34"/>
      <c r="K62" s="34"/>
      <c r="L62" s="34"/>
      <c r="M62" s="34"/>
    </row>
    <row r="63" spans="1:72">
      <c r="B63" s="136" t="s">
        <v>28</v>
      </c>
      <c r="C63" s="136"/>
    </row>
  </sheetData>
  <mergeCells count="25">
    <mergeCell ref="A2:J2"/>
    <mergeCell ref="A3:J3"/>
    <mergeCell ref="A4:J4"/>
    <mergeCell ref="A5:J5"/>
    <mergeCell ref="A7:J7"/>
    <mergeCell ref="K14:K17"/>
    <mergeCell ref="B15:B16"/>
    <mergeCell ref="C15:G16"/>
    <mergeCell ref="H15:J16"/>
    <mergeCell ref="A19:A22"/>
    <mergeCell ref="B19:B21"/>
    <mergeCell ref="A14:A17"/>
    <mergeCell ref="B14:J14"/>
    <mergeCell ref="B24:C24"/>
    <mergeCell ref="A25:G25"/>
    <mergeCell ref="A26:G26"/>
    <mergeCell ref="A27:A29"/>
    <mergeCell ref="B27:G27"/>
    <mergeCell ref="B28:B29"/>
    <mergeCell ref="C28:G28"/>
    <mergeCell ref="A31:A61"/>
    <mergeCell ref="B31:B61"/>
    <mergeCell ref="C46:F46"/>
    <mergeCell ref="C61:F61"/>
    <mergeCell ref="B63:C6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2:CJ63"/>
  <sheetViews>
    <sheetView topLeftCell="A28" zoomScale="70" zoomScaleNormal="70" workbookViewId="0">
      <selection activeCell="F49" sqref="F49"/>
    </sheetView>
  </sheetViews>
  <sheetFormatPr defaultColWidth="9.109375" defaultRowHeight="15.6"/>
  <cols>
    <col min="1" max="1" width="4.88671875" style="1" customWidth="1"/>
    <col min="2" max="2" width="12.6640625" style="65" customWidth="1"/>
    <col min="3" max="3" width="89.88671875" style="1" customWidth="1"/>
    <col min="4" max="4" width="10.44140625" style="2" customWidth="1"/>
    <col min="5" max="6" width="10" style="2" customWidth="1"/>
    <col min="7" max="7" width="7.5546875" style="3" customWidth="1"/>
    <col min="8" max="10" width="10.5546875" style="4" customWidth="1"/>
    <col min="11" max="11" width="9.109375" style="4"/>
    <col min="12" max="13" width="7.44140625" style="4" customWidth="1"/>
    <col min="14" max="14" width="7.33203125" style="4" customWidth="1"/>
    <col min="15" max="16384" width="9.109375" style="4"/>
  </cols>
  <sheetData>
    <row r="2" spans="1:88" customFormat="1" ht="17.399999999999999">
      <c r="A2" s="158" t="s">
        <v>0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88" customFormat="1" ht="17.399999999999999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88" customFormat="1" ht="18">
      <c r="A4" s="159" t="s">
        <v>2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88" customFormat="1" ht="17.399999999999999">
      <c r="A5" s="158" t="s">
        <v>266</v>
      </c>
      <c r="B5" s="158"/>
      <c r="C5" s="158"/>
      <c r="D5" s="158"/>
      <c r="E5" s="158"/>
      <c r="F5" s="158"/>
      <c r="G5" s="158"/>
      <c r="H5" s="158"/>
      <c r="I5" s="158"/>
      <c r="J5" s="158"/>
    </row>
    <row r="6" spans="1:88" customFormat="1" ht="17.399999999999999">
      <c r="A6" s="69"/>
      <c r="B6" s="69"/>
      <c r="C6" s="69"/>
      <c r="D6" s="69"/>
      <c r="E6" s="69"/>
      <c r="F6" s="69"/>
      <c r="G6" s="69"/>
      <c r="H6" s="69"/>
      <c r="I6" s="69"/>
      <c r="J6" s="69"/>
    </row>
    <row r="7" spans="1:88" customFormat="1" ht="14.4">
      <c r="A7" s="160" t="s">
        <v>264</v>
      </c>
      <c r="B7" s="160"/>
      <c r="C7" s="160"/>
      <c r="D7" s="160"/>
      <c r="E7" s="160"/>
      <c r="F7" s="160"/>
      <c r="G7" s="160"/>
      <c r="H7" s="160"/>
      <c r="I7" s="160"/>
      <c r="J7" s="160"/>
    </row>
    <row r="8" spans="1:88" customFormat="1" ht="19.2">
      <c r="A8" s="79"/>
      <c r="B8" s="79"/>
      <c r="C8" s="70"/>
      <c r="D8" s="70"/>
      <c r="E8" s="70"/>
      <c r="F8" s="70"/>
      <c r="G8" s="70"/>
      <c r="H8" s="70"/>
      <c r="I8" s="70"/>
      <c r="J8" s="70"/>
    </row>
    <row r="9" spans="1:88" customFormat="1" ht="18.600000000000001">
      <c r="A9" s="88" t="s">
        <v>75</v>
      </c>
      <c r="B9" s="70"/>
      <c r="C9" s="70"/>
      <c r="D9" s="70"/>
      <c r="E9" s="70"/>
      <c r="F9" s="70"/>
      <c r="G9" s="70"/>
      <c r="H9" s="70"/>
      <c r="I9" s="70"/>
      <c r="J9" s="70"/>
    </row>
    <row r="10" spans="1:88" customFormat="1" ht="19.2">
      <c r="A10" s="79" t="s">
        <v>140</v>
      </c>
      <c r="B10" s="70"/>
      <c r="C10" s="70"/>
      <c r="D10" s="70"/>
      <c r="E10" s="70"/>
      <c r="F10" s="70"/>
      <c r="G10" s="70"/>
      <c r="H10" s="70"/>
      <c r="I10" s="70"/>
      <c r="J10" s="70"/>
    </row>
    <row r="11" spans="1:88" customFormat="1" ht="19.2">
      <c r="A11" s="79" t="s">
        <v>138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88" customFormat="1" ht="19.2">
      <c r="A12" s="79" t="s">
        <v>113</v>
      </c>
      <c r="B12" s="79"/>
      <c r="C12" s="70"/>
      <c r="D12" s="70"/>
      <c r="E12" s="70"/>
      <c r="F12" s="70"/>
      <c r="G12" s="70"/>
      <c r="H12" s="70"/>
      <c r="I12" s="70"/>
      <c r="J12" s="70"/>
    </row>
    <row r="13" spans="1:88" customFormat="1" ht="19.2">
      <c r="A13" s="79"/>
      <c r="B13" s="70"/>
      <c r="C13" s="70"/>
      <c r="D13" s="70"/>
      <c r="E13" s="70"/>
      <c r="F13" s="70"/>
      <c r="G13" s="70"/>
      <c r="H13" s="70"/>
      <c r="I13" s="70"/>
      <c r="J13" s="70"/>
    </row>
    <row r="14" spans="1:88" s="6" customFormat="1" ht="15" customHeight="1">
      <c r="A14" s="156" t="s">
        <v>3</v>
      </c>
      <c r="B14" s="157" t="s">
        <v>4</v>
      </c>
      <c r="C14" s="157"/>
      <c r="D14" s="157"/>
      <c r="E14" s="157"/>
      <c r="F14" s="157"/>
      <c r="G14" s="157"/>
      <c r="H14" s="157"/>
      <c r="I14" s="157"/>
      <c r="J14" s="157"/>
      <c r="K14" s="149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>
      <c r="A15" s="156"/>
      <c r="B15" s="150" t="s">
        <v>6</v>
      </c>
      <c r="C15" s="151" t="s">
        <v>7</v>
      </c>
      <c r="D15" s="151"/>
      <c r="E15" s="151"/>
      <c r="F15" s="151"/>
      <c r="G15" s="151"/>
      <c r="H15" s="152" t="s">
        <v>8</v>
      </c>
      <c r="I15" s="152"/>
      <c r="J15" s="152"/>
      <c r="K15" s="149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>
      <c r="A16" s="156"/>
      <c r="B16" s="150"/>
      <c r="C16" s="151"/>
      <c r="D16" s="151"/>
      <c r="E16" s="151"/>
      <c r="F16" s="151"/>
      <c r="G16" s="151"/>
      <c r="H16" s="152"/>
      <c r="I16" s="152"/>
      <c r="J16" s="152"/>
      <c r="K16" s="149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>
      <c r="A17" s="156"/>
      <c r="B17" s="80"/>
      <c r="C17" s="80"/>
      <c r="D17" s="81" t="s">
        <v>9</v>
      </c>
      <c r="E17" s="81" t="s">
        <v>10</v>
      </c>
      <c r="F17" s="81" t="s">
        <v>11</v>
      </c>
      <c r="G17" s="81" t="s">
        <v>12</v>
      </c>
      <c r="H17" s="81" t="s">
        <v>13</v>
      </c>
      <c r="I17" s="82" t="s">
        <v>14</v>
      </c>
      <c r="J17" s="11" t="s">
        <v>15</v>
      </c>
      <c r="K17" s="149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>
      <c r="A18" s="67">
        <v>1</v>
      </c>
      <c r="B18" s="67" t="s">
        <v>16</v>
      </c>
      <c r="C18" s="67" t="s">
        <v>17</v>
      </c>
      <c r="D18" s="11">
        <v>4</v>
      </c>
      <c r="E18" s="11">
        <v>5</v>
      </c>
      <c r="F18" s="11">
        <v>6</v>
      </c>
      <c r="G18" s="11">
        <v>7</v>
      </c>
      <c r="H18" s="83">
        <v>8</v>
      </c>
      <c r="I18" s="82">
        <v>9</v>
      </c>
      <c r="J18" s="84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35.25" customHeight="1">
      <c r="A19" s="153" t="s">
        <v>16</v>
      </c>
      <c r="B19" s="154" t="s">
        <v>75</v>
      </c>
      <c r="C19" s="8" t="s">
        <v>76</v>
      </c>
      <c r="D19" s="9">
        <v>100</v>
      </c>
      <c r="E19" s="12">
        <f>F32</f>
        <v>100</v>
      </c>
      <c r="F19" s="10">
        <f>IF(E19/D19*100&gt;100,100,E19/D19*100)</f>
        <v>100</v>
      </c>
      <c r="G19" s="11" t="s">
        <v>21</v>
      </c>
      <c r="H19" s="18"/>
      <c r="I19" s="18"/>
      <c r="J19" s="19"/>
      <c r="K19" s="20"/>
    </row>
    <row r="20" spans="1:88" s="5" customFormat="1" ht="51.75" customHeight="1">
      <c r="A20" s="153"/>
      <c r="B20" s="154"/>
      <c r="C20" s="8" t="s">
        <v>77</v>
      </c>
      <c r="D20" s="9">
        <v>10</v>
      </c>
      <c r="E20" s="9">
        <f>F35</f>
        <v>9.1999999999999993</v>
      </c>
      <c r="F20" s="10">
        <f>IF(D20/E20*100&gt;100,100,D20/E20*100)</f>
        <v>100</v>
      </c>
      <c r="G20" s="11" t="s">
        <v>21</v>
      </c>
      <c r="H20" s="18"/>
      <c r="I20" s="18"/>
      <c r="J20" s="19"/>
      <c r="K20" s="20"/>
    </row>
    <row r="21" spans="1:88" customFormat="1" ht="36" customHeight="1">
      <c r="A21" s="153"/>
      <c r="B21" s="154"/>
      <c r="C21" s="8" t="s">
        <v>78</v>
      </c>
      <c r="D21" s="11">
        <v>100</v>
      </c>
      <c r="E21" s="12">
        <f>F42</f>
        <v>100</v>
      </c>
      <c r="F21" s="10">
        <f>IF(E21=0,100,E21)</f>
        <v>100</v>
      </c>
      <c r="G21" s="11" t="s">
        <v>21</v>
      </c>
      <c r="H21" s="68"/>
      <c r="I21" s="68"/>
      <c r="J21" s="68"/>
      <c r="K21" s="68"/>
    </row>
    <row r="22" spans="1:88" customFormat="1" ht="16.2">
      <c r="A22" s="153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100</v>
      </c>
      <c r="H22" s="112">
        <f>E48</f>
        <v>12.67</v>
      </c>
      <c r="I22" s="112">
        <f>F48</f>
        <v>16.89</v>
      </c>
      <c r="J22" s="10">
        <f>IF(I22/H22*100&gt;100,100,I22/H22*100)</f>
        <v>100</v>
      </c>
      <c r="K22" s="20">
        <f>(J22+G22)/2</f>
        <v>100</v>
      </c>
    </row>
    <row r="24" spans="1:88">
      <c r="B24" s="136" t="s">
        <v>28</v>
      </c>
      <c r="C24" s="136"/>
    </row>
    <row r="25" spans="1:88" s="21" customFormat="1">
      <c r="A25" s="137" t="s">
        <v>29</v>
      </c>
      <c r="B25" s="137"/>
      <c r="C25" s="137"/>
      <c r="D25" s="137"/>
      <c r="E25" s="137"/>
      <c r="F25" s="137"/>
      <c r="G25" s="13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>
      <c r="A26" s="138"/>
      <c r="B26" s="138"/>
      <c r="C26" s="138"/>
      <c r="D26" s="138"/>
      <c r="E26" s="138"/>
      <c r="F26" s="138"/>
      <c r="G26" s="138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>
      <c r="A27" s="139" t="s">
        <v>3</v>
      </c>
      <c r="B27" s="140" t="s">
        <v>4</v>
      </c>
      <c r="C27" s="140"/>
      <c r="D27" s="140"/>
      <c r="E27" s="140"/>
      <c r="F27" s="140"/>
      <c r="G27" s="14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>
      <c r="A28" s="139"/>
      <c r="B28" s="141" t="s">
        <v>30</v>
      </c>
      <c r="C28" s="142"/>
      <c r="D28" s="142"/>
      <c r="E28" s="142"/>
      <c r="F28" s="142"/>
      <c r="G28" s="14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6.6">
      <c r="A29" s="139"/>
      <c r="B29" s="141"/>
      <c r="C29" s="66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>
      <c r="A30" s="85">
        <v>1</v>
      </c>
      <c r="B30" s="85" t="s">
        <v>16</v>
      </c>
      <c r="C30" s="85" t="s">
        <v>17</v>
      </c>
      <c r="D30" s="86">
        <v>4</v>
      </c>
      <c r="E30" s="86">
        <v>5</v>
      </c>
      <c r="F30" s="86">
        <v>6</v>
      </c>
      <c r="G30" s="86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</row>
    <row r="31" spans="1:88" s="22" customFormat="1">
      <c r="A31" s="143" t="s">
        <v>16</v>
      </c>
      <c r="B31" s="161" t="s">
        <v>75</v>
      </c>
      <c r="C31" s="26" t="s">
        <v>36</v>
      </c>
      <c r="D31" s="26"/>
      <c r="E31" s="87" t="s">
        <v>128</v>
      </c>
      <c r="F31" s="87" t="s">
        <v>129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</row>
    <row r="32" spans="1:88" s="22" customFormat="1" ht="26.4">
      <c r="A32" s="143"/>
      <c r="B32" s="161"/>
      <c r="C32" s="28" t="s">
        <v>51</v>
      </c>
      <c r="D32" s="29" t="s">
        <v>41</v>
      </c>
      <c r="E32" s="30">
        <f>E34/E33*100</f>
        <v>100</v>
      </c>
      <c r="F32" s="30">
        <f>F34/F33*100</f>
        <v>100</v>
      </c>
      <c r="G32" s="30">
        <f>IF(F32/E32*100&gt;100,100,F32/E32*100)</f>
        <v>100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</row>
    <row r="33" spans="1:81" s="21" customFormat="1">
      <c r="A33" s="143"/>
      <c r="B33" s="161"/>
      <c r="C33" s="31" t="s">
        <v>52</v>
      </c>
      <c r="D33" s="32" t="s">
        <v>53</v>
      </c>
      <c r="E33" s="38">
        <f>F33</f>
        <v>5.86</v>
      </c>
      <c r="F33" s="39">
        <v>5.86</v>
      </c>
      <c r="G33" s="3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</row>
    <row r="34" spans="1:81" s="21" customFormat="1">
      <c r="A34" s="143"/>
      <c r="B34" s="161"/>
      <c r="C34" s="31" t="s">
        <v>54</v>
      </c>
      <c r="D34" s="32" t="s">
        <v>53</v>
      </c>
      <c r="E34" s="38">
        <f>E33</f>
        <v>5.86</v>
      </c>
      <c r="F34" s="40">
        <v>5.86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</row>
    <row r="35" spans="1:81" s="21" customFormat="1" ht="26.4">
      <c r="A35" s="143"/>
      <c r="B35" s="161"/>
      <c r="C35" s="28" t="s">
        <v>40</v>
      </c>
      <c r="D35" s="29" t="s">
        <v>41</v>
      </c>
      <c r="E35" s="30">
        <f>ROUND(((E38/E41)/(E40/100)),1)</f>
        <v>10</v>
      </c>
      <c r="F35" s="30">
        <f>ROUND(((F38/F41)/(F40/100)),1)</f>
        <v>9.1999999999999993</v>
      </c>
      <c r="G35" s="30">
        <f>IF(E35/F35*100&gt;100,100,E35/F35*100)</f>
        <v>100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</row>
    <row r="36" spans="1:81" s="21" customFormat="1">
      <c r="A36" s="143"/>
      <c r="B36" s="161"/>
      <c r="C36" s="31" t="s">
        <v>42</v>
      </c>
      <c r="D36" s="32" t="s">
        <v>43</v>
      </c>
      <c r="E36" s="33">
        <f>E40*E41-E37</f>
        <v>2816.5409999999997</v>
      </c>
      <c r="F36" s="33">
        <f>F40*F41-F37</f>
        <v>1554.98</v>
      </c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</row>
    <row r="37" spans="1:81" s="21" customFormat="1">
      <c r="A37" s="143"/>
      <c r="B37" s="161"/>
      <c r="C37" s="31" t="s">
        <v>44</v>
      </c>
      <c r="D37" s="32" t="s">
        <v>43</v>
      </c>
      <c r="E37" s="33">
        <f>E38+E39</f>
        <v>312.94900000000001</v>
      </c>
      <c r="F37" s="33">
        <f>F38+F39</f>
        <v>1519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</row>
    <row r="38" spans="1:81" s="21" customFormat="1">
      <c r="A38" s="143"/>
      <c r="B38" s="161"/>
      <c r="C38" s="35" t="s">
        <v>45</v>
      </c>
      <c r="D38" s="32" t="s">
        <v>43</v>
      </c>
      <c r="E38" s="36">
        <f>E40*E41*D20%</f>
        <v>312.94900000000001</v>
      </c>
      <c r="F38" s="37">
        <f>'6'!F35</f>
        <v>283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</row>
    <row r="39" spans="1:81" s="21" customFormat="1">
      <c r="A39" s="143"/>
      <c r="B39" s="161"/>
      <c r="C39" s="35" t="s">
        <v>46</v>
      </c>
      <c r="D39" s="32" t="s">
        <v>43</v>
      </c>
      <c r="E39" s="36"/>
      <c r="F39" s="37">
        <f>'6'!F36</f>
        <v>1236</v>
      </c>
      <c r="G39" s="3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</row>
    <row r="40" spans="1:81" s="21" customFormat="1" ht="26.4">
      <c r="A40" s="143"/>
      <c r="B40" s="161"/>
      <c r="C40" s="31" t="s">
        <v>47</v>
      </c>
      <c r="D40" s="32" t="s">
        <v>48</v>
      </c>
      <c r="E40" s="33">
        <v>247</v>
      </c>
      <c r="F40" s="33">
        <v>182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</row>
    <row r="41" spans="1:81" s="21" customFormat="1">
      <c r="A41" s="143"/>
      <c r="B41" s="161"/>
      <c r="C41" s="31" t="s">
        <v>49</v>
      </c>
      <c r="D41" s="32" t="s">
        <v>50</v>
      </c>
      <c r="E41" s="33">
        <f>E48</f>
        <v>12.67</v>
      </c>
      <c r="F41" s="33">
        <f>F48</f>
        <v>16.89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</row>
    <row r="42" spans="1:81" s="21" customFormat="1" ht="26.4">
      <c r="A42" s="143"/>
      <c r="B42" s="161"/>
      <c r="C42" s="28" t="s">
        <v>79</v>
      </c>
      <c r="D42" s="29" t="s">
        <v>41</v>
      </c>
      <c r="E42" s="30">
        <f>E45/E43*100</f>
        <v>100</v>
      </c>
      <c r="F42" s="30">
        <f>IF(F44=0,100,0)</f>
        <v>100</v>
      </c>
      <c r="G42" s="30">
        <f>IF(F42/E42*100&gt;100,100,F42/E42*100)</f>
        <v>100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</row>
    <row r="43" spans="1:81" s="21" customFormat="1">
      <c r="A43" s="143"/>
      <c r="B43" s="161"/>
      <c r="C43" s="31" t="s">
        <v>80</v>
      </c>
      <c r="D43" s="32" t="s">
        <v>50</v>
      </c>
      <c r="E43" s="33">
        <f>E48</f>
        <v>12.67</v>
      </c>
      <c r="F43" s="33">
        <f>F48</f>
        <v>16.89</v>
      </c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</row>
    <row r="44" spans="1:81" s="21" customFormat="1">
      <c r="A44" s="143"/>
      <c r="B44" s="161"/>
      <c r="C44" s="31" t="s">
        <v>81</v>
      </c>
      <c r="D44" s="32" t="s">
        <v>50</v>
      </c>
      <c r="E44" s="33"/>
      <c r="F44" s="41"/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</row>
    <row r="45" spans="1:81" s="21" customFormat="1">
      <c r="A45" s="143"/>
      <c r="B45" s="161"/>
      <c r="C45" s="31" t="s">
        <v>82</v>
      </c>
      <c r="D45" s="32" t="s">
        <v>50</v>
      </c>
      <c r="E45" s="33">
        <f>E43-E44</f>
        <v>12.67</v>
      </c>
      <c r="F45" s="33">
        <f>F43-F44</f>
        <v>16.89</v>
      </c>
      <c r="G45" s="3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</row>
    <row r="46" spans="1:81">
      <c r="A46" s="143"/>
      <c r="B46" s="161"/>
      <c r="C46" s="162" t="s">
        <v>12</v>
      </c>
      <c r="D46" s="162"/>
      <c r="E46" s="162"/>
      <c r="F46" s="162"/>
      <c r="G46" s="42">
        <f>(G32+G35+G42)/3</f>
        <v>100</v>
      </c>
    </row>
    <row r="47" spans="1:81" s="21" customFormat="1">
      <c r="A47" s="143"/>
      <c r="B47" s="161"/>
      <c r="C47" s="43" t="s">
        <v>58</v>
      </c>
      <c r="D47" s="43"/>
      <c r="E47" s="44" t="s">
        <v>130</v>
      </c>
      <c r="F47" s="44" t="s">
        <v>131</v>
      </c>
      <c r="G47" s="44" t="s">
        <v>132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1:81" s="21" customFormat="1">
      <c r="A48" s="143"/>
      <c r="B48" s="161"/>
      <c r="C48" s="46" t="s">
        <v>61</v>
      </c>
      <c r="D48" s="47" t="s">
        <v>50</v>
      </c>
      <c r="E48" s="113">
        <f>ROUND(((E49+E50+E51+E58+E59+E60+E52+E53+E54+E55+E56+E57)/12),2)</f>
        <v>12.67</v>
      </c>
      <c r="F48" s="113">
        <f>ROUND(((F49+F50+F51+F58+F59+F60+F52+F53+F54+F55+F56+F57)/9),2)</f>
        <v>16.89</v>
      </c>
      <c r="G48" s="30">
        <f>IF(F48/E48*100&gt;100,100,F48/E48*100)</f>
        <v>100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</row>
    <row r="49" spans="1:72" s="21" customFormat="1">
      <c r="A49" s="143"/>
      <c r="B49" s="161"/>
      <c r="C49" s="48" t="s">
        <v>62</v>
      </c>
      <c r="D49" s="49" t="s">
        <v>50</v>
      </c>
      <c r="E49" s="33">
        <f>'6'!E48</f>
        <v>19</v>
      </c>
      <c r="F49" s="33">
        <f>'6'!F48</f>
        <v>19</v>
      </c>
      <c r="G49" s="50"/>
      <c r="H49" s="53"/>
      <c r="I49" s="53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21" customFormat="1">
      <c r="A50" s="143"/>
      <c r="B50" s="161"/>
      <c r="C50" s="48" t="s">
        <v>63</v>
      </c>
      <c r="D50" s="49" t="s">
        <v>50</v>
      </c>
      <c r="E50" s="33">
        <f>'6'!E49</f>
        <v>19</v>
      </c>
      <c r="F50" s="33">
        <f>'6'!F49</f>
        <v>19</v>
      </c>
      <c r="G50" s="50"/>
      <c r="H50" s="53"/>
      <c r="I50" s="53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</row>
    <row r="51" spans="1:72" s="21" customFormat="1">
      <c r="A51" s="143"/>
      <c r="B51" s="161"/>
      <c r="C51" s="48" t="s">
        <v>64</v>
      </c>
      <c r="D51" s="49" t="s">
        <v>50</v>
      </c>
      <c r="E51" s="33">
        <f>'6'!E50</f>
        <v>19</v>
      </c>
      <c r="F51" s="33">
        <f>'6'!F50</f>
        <v>19</v>
      </c>
      <c r="G51" s="50"/>
      <c r="H51" s="53"/>
      <c r="I51" s="53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</row>
    <row r="52" spans="1:72" s="21" customFormat="1">
      <c r="A52" s="143"/>
      <c r="B52" s="161"/>
      <c r="C52" s="48" t="s">
        <v>65</v>
      </c>
      <c r="D52" s="49" t="s">
        <v>50</v>
      </c>
      <c r="E52" s="33">
        <f>'6'!E51</f>
        <v>19</v>
      </c>
      <c r="F52" s="33">
        <f>'6'!F51</f>
        <v>19</v>
      </c>
      <c r="G52" s="50"/>
      <c r="H52" s="53"/>
      <c r="I52" s="53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21" customFormat="1">
      <c r="A53" s="143"/>
      <c r="B53" s="161"/>
      <c r="C53" s="48" t="s">
        <v>66</v>
      </c>
      <c r="D53" s="49" t="s">
        <v>50</v>
      </c>
      <c r="E53" s="33">
        <f>'6'!E52</f>
        <v>19</v>
      </c>
      <c r="F53" s="33">
        <f>'6'!F52</f>
        <v>19</v>
      </c>
      <c r="G53" s="50"/>
      <c r="H53" s="53"/>
      <c r="I53" s="53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</row>
    <row r="54" spans="1:72" s="21" customFormat="1">
      <c r="A54" s="143"/>
      <c r="B54" s="161"/>
      <c r="C54" s="48" t="s">
        <v>67</v>
      </c>
      <c r="D54" s="49" t="s">
        <v>50</v>
      </c>
      <c r="E54" s="33">
        <f>'6'!E53</f>
        <v>19</v>
      </c>
      <c r="F54" s="33">
        <f>'6'!F53</f>
        <v>19</v>
      </c>
      <c r="G54" s="50"/>
      <c r="H54" s="53"/>
      <c r="I54" s="53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</row>
    <row r="55" spans="1:72" s="21" customFormat="1">
      <c r="A55" s="143"/>
      <c r="B55" s="161"/>
      <c r="C55" s="48" t="s">
        <v>68</v>
      </c>
      <c r="D55" s="49" t="s">
        <v>50</v>
      </c>
      <c r="E55" s="33">
        <f>'6'!E54</f>
        <v>19</v>
      </c>
      <c r="F55" s="33">
        <f>'6'!F54</f>
        <v>19</v>
      </c>
      <c r="G55" s="50"/>
      <c r="H55" s="53"/>
      <c r="I55" s="53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21" customFormat="1">
      <c r="A56" s="143"/>
      <c r="B56" s="161"/>
      <c r="C56" s="48" t="s">
        <v>69</v>
      </c>
      <c r="D56" s="49" t="s">
        <v>50</v>
      </c>
      <c r="E56" s="33">
        <f>'6'!E55</f>
        <v>19</v>
      </c>
      <c r="F56" s="33">
        <f>'6'!F55</f>
        <v>19</v>
      </c>
      <c r="G56" s="50"/>
      <c r="H56" s="53"/>
      <c r="I56" s="53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</row>
    <row r="57" spans="1:72" s="21" customFormat="1">
      <c r="A57" s="143"/>
      <c r="B57" s="161"/>
      <c r="C57" s="48" t="s">
        <v>70</v>
      </c>
      <c r="D57" s="49" t="s">
        <v>50</v>
      </c>
      <c r="E57" s="33">
        <f>'6'!E56</f>
        <v>0</v>
      </c>
      <c r="F57" s="33">
        <f>'6'!F56</f>
        <v>0</v>
      </c>
      <c r="G57" s="50"/>
      <c r="H57" s="53"/>
      <c r="I57" s="53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</row>
    <row r="58" spans="1:72" s="21" customFormat="1">
      <c r="A58" s="143"/>
      <c r="B58" s="161"/>
      <c r="C58" s="48" t="s">
        <v>71</v>
      </c>
      <c r="D58" s="49" t="s">
        <v>50</v>
      </c>
      <c r="E58" s="33">
        <f>'6'!E57</f>
        <v>0</v>
      </c>
      <c r="F58" s="33">
        <f>'6'!F57</f>
        <v>0</v>
      </c>
      <c r="G58" s="50"/>
      <c r="H58" s="53"/>
      <c r="I58" s="53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21" customFormat="1">
      <c r="A59" s="143"/>
      <c r="B59" s="161"/>
      <c r="C59" s="48" t="s">
        <v>72</v>
      </c>
      <c r="D59" s="49" t="s">
        <v>50</v>
      </c>
      <c r="E59" s="33">
        <f>'6'!E58</f>
        <v>0</v>
      </c>
      <c r="F59" s="33">
        <f>'6'!F58</f>
        <v>0</v>
      </c>
      <c r="G59" s="50"/>
      <c r="H59" s="53"/>
      <c r="I59" s="53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</row>
    <row r="60" spans="1:72" s="21" customFormat="1">
      <c r="A60" s="143"/>
      <c r="B60" s="161"/>
      <c r="C60" s="48" t="s">
        <v>73</v>
      </c>
      <c r="D60" s="49" t="s">
        <v>50</v>
      </c>
      <c r="E60" s="33">
        <f>'6'!E59</f>
        <v>0</v>
      </c>
      <c r="F60" s="33">
        <f>'6'!F59</f>
        <v>0</v>
      </c>
      <c r="G60" s="50"/>
      <c r="H60" s="53"/>
      <c r="I60" s="53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</row>
    <row r="61" spans="1:72">
      <c r="A61" s="143"/>
      <c r="B61" s="161"/>
      <c r="C61" s="163" t="s">
        <v>74</v>
      </c>
      <c r="D61" s="163"/>
      <c r="E61" s="163"/>
      <c r="F61" s="163"/>
      <c r="G61" s="51">
        <f>(G46+G48)/2</f>
        <v>100</v>
      </c>
    </row>
    <row r="62" spans="1:72">
      <c r="H62" s="34"/>
      <c r="I62" s="34"/>
      <c r="J62" s="34"/>
      <c r="K62" s="34"/>
      <c r="L62" s="34"/>
      <c r="M62" s="34"/>
    </row>
    <row r="63" spans="1:72">
      <c r="B63" s="136" t="s">
        <v>28</v>
      </c>
      <c r="C63" s="136"/>
    </row>
  </sheetData>
  <mergeCells count="25">
    <mergeCell ref="A31:A61"/>
    <mergeCell ref="B31:B61"/>
    <mergeCell ref="C46:F46"/>
    <mergeCell ref="C61:F61"/>
    <mergeCell ref="B63:C63"/>
    <mergeCell ref="B24:C24"/>
    <mergeCell ref="A25:G25"/>
    <mergeCell ref="A26:G26"/>
    <mergeCell ref="A27:A29"/>
    <mergeCell ref="B27:G27"/>
    <mergeCell ref="B28:B29"/>
    <mergeCell ref="C28:G28"/>
    <mergeCell ref="K14:K17"/>
    <mergeCell ref="B15:B16"/>
    <mergeCell ref="C15:G16"/>
    <mergeCell ref="H15:J16"/>
    <mergeCell ref="A19:A22"/>
    <mergeCell ref="B19:B21"/>
    <mergeCell ref="A14:A17"/>
    <mergeCell ref="B14:J14"/>
    <mergeCell ref="A2:J2"/>
    <mergeCell ref="A3:J3"/>
    <mergeCell ref="A4:J4"/>
    <mergeCell ref="A5:J5"/>
    <mergeCell ref="A7:J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2:CJ63"/>
  <sheetViews>
    <sheetView topLeftCell="A25" zoomScale="70" zoomScaleNormal="70" workbookViewId="0">
      <selection activeCell="F49" sqref="F49"/>
    </sheetView>
  </sheetViews>
  <sheetFormatPr defaultColWidth="9.109375" defaultRowHeight="15.6"/>
  <cols>
    <col min="1" max="1" width="4.88671875" style="1" customWidth="1"/>
    <col min="2" max="2" width="12.6640625" style="110" customWidth="1"/>
    <col min="3" max="3" width="89.88671875" style="1" customWidth="1"/>
    <col min="4" max="4" width="10.44140625" style="2" customWidth="1"/>
    <col min="5" max="6" width="10" style="2" customWidth="1"/>
    <col min="7" max="7" width="7.5546875" style="3" customWidth="1"/>
    <col min="8" max="10" width="10.5546875" style="4" customWidth="1"/>
    <col min="11" max="11" width="9.109375" style="4"/>
    <col min="12" max="13" width="7.44140625" style="4" customWidth="1"/>
    <col min="14" max="14" width="7.33203125" style="4" customWidth="1"/>
    <col min="15" max="16384" width="9.109375" style="4"/>
  </cols>
  <sheetData>
    <row r="2" spans="1:88" customFormat="1" ht="17.399999999999999">
      <c r="A2" s="158" t="s">
        <v>0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88" customFormat="1" ht="17.399999999999999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88" customFormat="1" ht="18">
      <c r="A4" s="159" t="s">
        <v>2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88" customFormat="1" ht="17.399999999999999">
      <c r="A5" s="158" t="s">
        <v>266</v>
      </c>
      <c r="B5" s="158"/>
      <c r="C5" s="158"/>
      <c r="D5" s="158"/>
      <c r="E5" s="158"/>
      <c r="F5" s="158"/>
      <c r="G5" s="158"/>
      <c r="H5" s="158"/>
      <c r="I5" s="158"/>
      <c r="J5" s="158"/>
    </row>
    <row r="6" spans="1:88" customFormat="1" ht="17.399999999999999">
      <c r="A6" s="106"/>
      <c r="B6" s="106"/>
      <c r="C6" s="106"/>
      <c r="D6" s="106"/>
      <c r="E6" s="106"/>
      <c r="F6" s="106"/>
      <c r="G6" s="106"/>
      <c r="H6" s="106"/>
      <c r="I6" s="106"/>
      <c r="J6" s="106"/>
    </row>
    <row r="7" spans="1:88" customFormat="1" ht="14.4">
      <c r="A7" s="160" t="s">
        <v>264</v>
      </c>
      <c r="B7" s="160"/>
      <c r="C7" s="160"/>
      <c r="D7" s="160"/>
      <c r="E7" s="160"/>
      <c r="F7" s="160"/>
      <c r="G7" s="160"/>
      <c r="H7" s="160"/>
      <c r="I7" s="160"/>
      <c r="J7" s="160"/>
    </row>
    <row r="8" spans="1:88" customFormat="1" ht="19.2">
      <c r="A8" s="79"/>
      <c r="B8" s="79"/>
      <c r="C8" s="107"/>
      <c r="D8" s="107"/>
      <c r="E8" s="107"/>
      <c r="F8" s="107"/>
      <c r="G8" s="107"/>
      <c r="H8" s="107"/>
      <c r="I8" s="107"/>
      <c r="J8" s="107"/>
    </row>
    <row r="9" spans="1:88" customFormat="1" ht="18.600000000000001">
      <c r="A9" s="88" t="s">
        <v>75</v>
      </c>
      <c r="B9" s="107"/>
      <c r="C9" s="107"/>
      <c r="D9" s="107"/>
      <c r="E9" s="107"/>
      <c r="F9" s="107"/>
      <c r="G9" s="107"/>
      <c r="H9" s="107"/>
      <c r="I9" s="107"/>
      <c r="J9" s="107"/>
    </row>
    <row r="10" spans="1:88" customFormat="1" ht="19.2">
      <c r="A10" s="79" t="s">
        <v>140</v>
      </c>
      <c r="B10" s="107"/>
      <c r="C10" s="107"/>
      <c r="D10" s="107"/>
      <c r="E10" s="107"/>
      <c r="F10" s="107"/>
      <c r="G10" s="107"/>
      <c r="H10" s="107"/>
      <c r="I10" s="107"/>
      <c r="J10" s="107"/>
    </row>
    <row r="11" spans="1:88" customFormat="1" ht="19.2">
      <c r="A11" s="79" t="s">
        <v>139</v>
      </c>
      <c r="B11" s="107"/>
      <c r="C11" s="107"/>
      <c r="D11" s="107"/>
      <c r="E11" s="107"/>
      <c r="F11" s="107"/>
      <c r="G11" s="107"/>
      <c r="H11" s="107"/>
      <c r="I11" s="107"/>
      <c r="J11" s="107"/>
    </row>
    <row r="12" spans="1:88" customFormat="1" ht="19.2">
      <c r="A12" s="79" t="s">
        <v>113</v>
      </c>
      <c r="B12" s="79"/>
      <c r="C12" s="107"/>
      <c r="D12" s="107"/>
      <c r="E12" s="107"/>
      <c r="F12" s="107"/>
      <c r="G12" s="107"/>
      <c r="H12" s="107"/>
      <c r="I12" s="107"/>
      <c r="J12" s="107"/>
    </row>
    <row r="13" spans="1:88" customFormat="1" ht="19.2">
      <c r="A13" s="79"/>
      <c r="B13" s="107"/>
      <c r="C13" s="107"/>
      <c r="D13" s="107"/>
      <c r="E13" s="107"/>
      <c r="F13" s="107"/>
      <c r="G13" s="107"/>
      <c r="H13" s="107"/>
      <c r="I13" s="107"/>
      <c r="J13" s="107"/>
    </row>
    <row r="14" spans="1:88" s="6" customFormat="1" ht="15" customHeight="1">
      <c r="A14" s="156" t="s">
        <v>3</v>
      </c>
      <c r="B14" s="157" t="s">
        <v>4</v>
      </c>
      <c r="C14" s="157"/>
      <c r="D14" s="157"/>
      <c r="E14" s="157"/>
      <c r="F14" s="157"/>
      <c r="G14" s="157"/>
      <c r="H14" s="157"/>
      <c r="I14" s="157"/>
      <c r="J14" s="157"/>
      <c r="K14" s="149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>
      <c r="A15" s="156"/>
      <c r="B15" s="150" t="s">
        <v>6</v>
      </c>
      <c r="C15" s="151" t="s">
        <v>7</v>
      </c>
      <c r="D15" s="151"/>
      <c r="E15" s="151"/>
      <c r="F15" s="151"/>
      <c r="G15" s="151"/>
      <c r="H15" s="152" t="s">
        <v>8</v>
      </c>
      <c r="I15" s="152"/>
      <c r="J15" s="152"/>
      <c r="K15" s="149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>
      <c r="A16" s="156"/>
      <c r="B16" s="150"/>
      <c r="C16" s="151"/>
      <c r="D16" s="151"/>
      <c r="E16" s="151"/>
      <c r="F16" s="151"/>
      <c r="G16" s="151"/>
      <c r="H16" s="152"/>
      <c r="I16" s="152"/>
      <c r="J16" s="152"/>
      <c r="K16" s="149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>
      <c r="A17" s="156"/>
      <c r="B17" s="80"/>
      <c r="C17" s="80"/>
      <c r="D17" s="81" t="s">
        <v>9</v>
      </c>
      <c r="E17" s="81" t="s">
        <v>10</v>
      </c>
      <c r="F17" s="81" t="s">
        <v>11</v>
      </c>
      <c r="G17" s="81" t="s">
        <v>12</v>
      </c>
      <c r="H17" s="81" t="s">
        <v>13</v>
      </c>
      <c r="I17" s="82" t="s">
        <v>14</v>
      </c>
      <c r="J17" s="11" t="s">
        <v>15</v>
      </c>
      <c r="K17" s="149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>
      <c r="A18" s="108">
        <v>1</v>
      </c>
      <c r="B18" s="108" t="s">
        <v>16</v>
      </c>
      <c r="C18" s="108" t="s">
        <v>17</v>
      </c>
      <c r="D18" s="11">
        <v>4</v>
      </c>
      <c r="E18" s="11">
        <v>5</v>
      </c>
      <c r="F18" s="11">
        <v>6</v>
      </c>
      <c r="G18" s="11">
        <v>7</v>
      </c>
      <c r="H18" s="83">
        <v>8</v>
      </c>
      <c r="I18" s="82">
        <v>9</v>
      </c>
      <c r="J18" s="84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35.25" customHeight="1">
      <c r="A19" s="153" t="s">
        <v>16</v>
      </c>
      <c r="B19" s="154" t="s">
        <v>75</v>
      </c>
      <c r="C19" s="8" t="s">
        <v>76</v>
      </c>
      <c r="D19" s="9">
        <v>100</v>
      </c>
      <c r="E19" s="12">
        <f>F32</f>
        <v>100</v>
      </c>
      <c r="F19" s="10">
        <f>IF(E19/D19*100&gt;100,100,E19/D19*100)</f>
        <v>100</v>
      </c>
      <c r="G19" s="11" t="s">
        <v>21</v>
      </c>
      <c r="H19" s="18"/>
      <c r="I19" s="18"/>
      <c r="J19" s="19"/>
      <c r="K19" s="20"/>
    </row>
    <row r="20" spans="1:88" s="5" customFormat="1" ht="51.75" customHeight="1">
      <c r="A20" s="153"/>
      <c r="B20" s="154"/>
      <c r="C20" s="8" t="s">
        <v>77</v>
      </c>
      <c r="D20" s="9">
        <v>10</v>
      </c>
      <c r="E20" s="9">
        <f>F35</f>
        <v>6.6</v>
      </c>
      <c r="F20" s="10">
        <f>IF(D20/E20*100&gt;100,100,D20/E20*100)</f>
        <v>100</v>
      </c>
      <c r="G20" s="11" t="s">
        <v>21</v>
      </c>
      <c r="H20" s="18"/>
      <c r="I20" s="18"/>
      <c r="J20" s="19"/>
      <c r="K20" s="20"/>
    </row>
    <row r="21" spans="1:88" customFormat="1" ht="36" customHeight="1">
      <c r="A21" s="153"/>
      <c r="B21" s="154"/>
      <c r="C21" s="8" t="s">
        <v>78</v>
      </c>
      <c r="D21" s="11">
        <v>100</v>
      </c>
      <c r="E21" s="12">
        <f>F42</f>
        <v>100</v>
      </c>
      <c r="F21" s="10">
        <f>IF(E21=0,100,E21)</f>
        <v>100</v>
      </c>
      <c r="G21" s="11" t="s">
        <v>21</v>
      </c>
      <c r="H21" s="109"/>
      <c r="I21" s="109"/>
      <c r="J21" s="109"/>
      <c r="K21" s="109"/>
    </row>
    <row r="22" spans="1:88" customFormat="1" ht="16.2">
      <c r="A22" s="153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100</v>
      </c>
      <c r="H22" s="112">
        <f>E48</f>
        <v>9.33</v>
      </c>
      <c r="I22" s="112">
        <f>F48</f>
        <v>7.22</v>
      </c>
      <c r="J22" s="10">
        <f>IF(I22/H22*100&gt;100,100,I22/H22*100)</f>
        <v>77.384780278670945</v>
      </c>
      <c r="K22" s="20">
        <f>(J22+G22)/2</f>
        <v>88.692390139335473</v>
      </c>
    </row>
    <row r="24" spans="1:88">
      <c r="B24" s="136" t="s">
        <v>28</v>
      </c>
      <c r="C24" s="136"/>
    </row>
    <row r="25" spans="1:88" s="21" customFormat="1">
      <c r="A25" s="137" t="s">
        <v>29</v>
      </c>
      <c r="B25" s="137"/>
      <c r="C25" s="137"/>
      <c r="D25" s="137"/>
      <c r="E25" s="137"/>
      <c r="F25" s="137"/>
      <c r="G25" s="13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>
      <c r="A26" s="138"/>
      <c r="B26" s="138"/>
      <c r="C26" s="138"/>
      <c r="D26" s="138"/>
      <c r="E26" s="138"/>
      <c r="F26" s="138"/>
      <c r="G26" s="138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>
      <c r="A27" s="139" t="s">
        <v>3</v>
      </c>
      <c r="B27" s="140" t="s">
        <v>4</v>
      </c>
      <c r="C27" s="140"/>
      <c r="D27" s="140"/>
      <c r="E27" s="140"/>
      <c r="F27" s="140"/>
      <c r="G27" s="14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>
      <c r="A28" s="139"/>
      <c r="B28" s="141" t="s">
        <v>30</v>
      </c>
      <c r="C28" s="142"/>
      <c r="D28" s="142"/>
      <c r="E28" s="142"/>
      <c r="F28" s="142"/>
      <c r="G28" s="14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6.6">
      <c r="A29" s="139"/>
      <c r="B29" s="141"/>
      <c r="C29" s="111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>
      <c r="A30" s="85">
        <v>1</v>
      </c>
      <c r="B30" s="85" t="s">
        <v>16</v>
      </c>
      <c r="C30" s="85" t="s">
        <v>17</v>
      </c>
      <c r="D30" s="86">
        <v>4</v>
      </c>
      <c r="E30" s="86">
        <v>5</v>
      </c>
      <c r="F30" s="86">
        <v>6</v>
      </c>
      <c r="G30" s="86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</row>
    <row r="31" spans="1:88" s="22" customFormat="1">
      <c r="A31" s="143" t="s">
        <v>16</v>
      </c>
      <c r="B31" s="161" t="s">
        <v>75</v>
      </c>
      <c r="C31" s="26" t="s">
        <v>36</v>
      </c>
      <c r="D31" s="26"/>
      <c r="E31" s="87" t="s">
        <v>128</v>
      </c>
      <c r="F31" s="87" t="s">
        <v>129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</row>
    <row r="32" spans="1:88" s="22" customFormat="1" ht="26.4">
      <c r="A32" s="143"/>
      <c r="B32" s="161"/>
      <c r="C32" s="28" t="s">
        <v>51</v>
      </c>
      <c r="D32" s="29" t="s">
        <v>41</v>
      </c>
      <c r="E32" s="30">
        <f>E34/E33*100</f>
        <v>100</v>
      </c>
      <c r="F32" s="30">
        <f>F34/F33*100</f>
        <v>100</v>
      </c>
      <c r="G32" s="30">
        <f>IF(F32/E32*100&gt;100,100,F32/E32*100)</f>
        <v>100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</row>
    <row r="33" spans="1:81" s="21" customFormat="1">
      <c r="A33" s="143"/>
      <c r="B33" s="161"/>
      <c r="C33" s="31" t="s">
        <v>52</v>
      </c>
      <c r="D33" s="32" t="s">
        <v>53</v>
      </c>
      <c r="E33" s="38">
        <f>F33</f>
        <v>37.39</v>
      </c>
      <c r="F33" s="39">
        <v>37.39</v>
      </c>
      <c r="G33" s="3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</row>
    <row r="34" spans="1:81" s="21" customFormat="1">
      <c r="A34" s="143"/>
      <c r="B34" s="161"/>
      <c r="C34" s="31" t="s">
        <v>54</v>
      </c>
      <c r="D34" s="32" t="s">
        <v>53</v>
      </c>
      <c r="E34" s="38">
        <f>E33</f>
        <v>37.39</v>
      </c>
      <c r="F34" s="40">
        <v>37.39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</row>
    <row r="35" spans="1:81" s="21" customFormat="1" ht="26.4">
      <c r="A35" s="143"/>
      <c r="B35" s="161"/>
      <c r="C35" s="28" t="s">
        <v>40</v>
      </c>
      <c r="D35" s="29" t="s">
        <v>41</v>
      </c>
      <c r="E35" s="30">
        <f>ROUND(((E38/E41)/(E40/100)),1)</f>
        <v>10</v>
      </c>
      <c r="F35" s="30">
        <f>ROUND(((F38/F41)/(F40/100)),1)</f>
        <v>6.6</v>
      </c>
      <c r="G35" s="30">
        <f>IF(E35/F35*100&gt;100,100,E35/F35*100)</f>
        <v>100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</row>
    <row r="36" spans="1:81" s="21" customFormat="1">
      <c r="A36" s="143"/>
      <c r="B36" s="161"/>
      <c r="C36" s="31" t="s">
        <v>42</v>
      </c>
      <c r="D36" s="32" t="s">
        <v>43</v>
      </c>
      <c r="E36" s="33">
        <f>E40*E41-E37</f>
        <v>2074.0590000000002</v>
      </c>
      <c r="F36" s="33">
        <f>F40*F41-F37</f>
        <v>813.04</v>
      </c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</row>
    <row r="37" spans="1:81" s="21" customFormat="1">
      <c r="A37" s="143"/>
      <c r="B37" s="161"/>
      <c r="C37" s="31" t="s">
        <v>44</v>
      </c>
      <c r="D37" s="32" t="s">
        <v>43</v>
      </c>
      <c r="E37" s="33">
        <f>E38+E39</f>
        <v>230.45100000000002</v>
      </c>
      <c r="F37" s="33">
        <f>F38+F39</f>
        <v>501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</row>
    <row r="38" spans="1:81" s="21" customFormat="1">
      <c r="A38" s="143"/>
      <c r="B38" s="161"/>
      <c r="C38" s="35" t="s">
        <v>45</v>
      </c>
      <c r="D38" s="32" t="s">
        <v>43</v>
      </c>
      <c r="E38" s="36">
        <f>E40*E41*D20%</f>
        <v>230.45100000000002</v>
      </c>
      <c r="F38" s="37">
        <f>'7'!F35</f>
        <v>87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</row>
    <row r="39" spans="1:81" s="21" customFormat="1">
      <c r="A39" s="143"/>
      <c r="B39" s="161"/>
      <c r="C39" s="35" t="s">
        <v>46</v>
      </c>
      <c r="D39" s="32" t="s">
        <v>43</v>
      </c>
      <c r="E39" s="36"/>
      <c r="F39" s="37">
        <f>'7'!F36</f>
        <v>414</v>
      </c>
      <c r="G39" s="3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</row>
    <row r="40" spans="1:81" s="21" customFormat="1" ht="26.4">
      <c r="A40" s="143"/>
      <c r="B40" s="161"/>
      <c r="C40" s="31" t="s">
        <v>47</v>
      </c>
      <c r="D40" s="32" t="s">
        <v>48</v>
      </c>
      <c r="E40" s="33">
        <v>247</v>
      </c>
      <c r="F40" s="33">
        <v>182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</row>
    <row r="41" spans="1:81" s="21" customFormat="1">
      <c r="A41" s="143"/>
      <c r="B41" s="161"/>
      <c r="C41" s="31" t="s">
        <v>49</v>
      </c>
      <c r="D41" s="32" t="s">
        <v>50</v>
      </c>
      <c r="E41" s="33">
        <f>E48</f>
        <v>9.33</v>
      </c>
      <c r="F41" s="33">
        <f>F48</f>
        <v>7.22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</row>
    <row r="42" spans="1:81" s="21" customFormat="1" ht="26.4">
      <c r="A42" s="143"/>
      <c r="B42" s="161"/>
      <c r="C42" s="28" t="s">
        <v>79</v>
      </c>
      <c r="D42" s="29" t="s">
        <v>41</v>
      </c>
      <c r="E42" s="30">
        <f>E45/E43*100</f>
        <v>100</v>
      </c>
      <c r="F42" s="30">
        <f>IF(F44=0,100,0)</f>
        <v>100</v>
      </c>
      <c r="G42" s="30">
        <f>IF(F42/E42*100&gt;100,100,F42/E42*100)</f>
        <v>100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</row>
    <row r="43" spans="1:81" s="21" customFormat="1">
      <c r="A43" s="143"/>
      <c r="B43" s="161"/>
      <c r="C43" s="31" t="s">
        <v>80</v>
      </c>
      <c r="D43" s="32" t="s">
        <v>50</v>
      </c>
      <c r="E43" s="33">
        <f>E48</f>
        <v>9.33</v>
      </c>
      <c r="F43" s="33">
        <f>F48</f>
        <v>7.22</v>
      </c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</row>
    <row r="44" spans="1:81" s="21" customFormat="1">
      <c r="A44" s="143"/>
      <c r="B44" s="161"/>
      <c r="C44" s="31" t="s">
        <v>81</v>
      </c>
      <c r="D44" s="32" t="s">
        <v>50</v>
      </c>
      <c r="E44" s="33"/>
      <c r="F44" s="41"/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</row>
    <row r="45" spans="1:81" s="21" customFormat="1">
      <c r="A45" s="143"/>
      <c r="B45" s="161"/>
      <c r="C45" s="31" t="s">
        <v>82</v>
      </c>
      <c r="D45" s="32" t="s">
        <v>50</v>
      </c>
      <c r="E45" s="33">
        <f>E43-E44</f>
        <v>9.33</v>
      </c>
      <c r="F45" s="33">
        <f>F43-F44</f>
        <v>7.22</v>
      </c>
      <c r="G45" s="3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</row>
    <row r="46" spans="1:81">
      <c r="A46" s="143"/>
      <c r="B46" s="161"/>
      <c r="C46" s="162" t="s">
        <v>12</v>
      </c>
      <c r="D46" s="162"/>
      <c r="E46" s="162"/>
      <c r="F46" s="162"/>
      <c r="G46" s="42">
        <f>(G32+G35+G42)/3</f>
        <v>100</v>
      </c>
    </row>
    <row r="47" spans="1:81" s="21" customFormat="1">
      <c r="A47" s="143"/>
      <c r="B47" s="161"/>
      <c r="C47" s="43" t="s">
        <v>58</v>
      </c>
      <c r="D47" s="43"/>
      <c r="E47" s="44" t="s">
        <v>130</v>
      </c>
      <c r="F47" s="44" t="s">
        <v>131</v>
      </c>
      <c r="G47" s="44" t="s">
        <v>132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1:81" s="21" customFormat="1">
      <c r="A48" s="143"/>
      <c r="B48" s="161"/>
      <c r="C48" s="46" t="s">
        <v>61</v>
      </c>
      <c r="D48" s="47" t="s">
        <v>50</v>
      </c>
      <c r="E48" s="113">
        <f>ROUND(((E49+E50+E51+E58+E59+E60+E52+E53+E54+E55+E56+E57)/12),2)</f>
        <v>9.33</v>
      </c>
      <c r="F48" s="113">
        <f>ROUND(((F49+F50+F51+F58+F59+F60+F52+F53+F54+F55+F56+F57)/9),2)</f>
        <v>7.22</v>
      </c>
      <c r="G48" s="30">
        <f>IF(F48/E48*100&gt;100,100,F48/E48*100)</f>
        <v>77.384780278670945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</row>
    <row r="49" spans="1:72" s="21" customFormat="1">
      <c r="A49" s="143"/>
      <c r="B49" s="161"/>
      <c r="C49" s="48" t="s">
        <v>62</v>
      </c>
      <c r="D49" s="49" t="s">
        <v>50</v>
      </c>
      <c r="E49" s="33">
        <f>'7'!E48</f>
        <v>6</v>
      </c>
      <c r="F49" s="33">
        <f>'7'!F48</f>
        <v>6</v>
      </c>
      <c r="G49" s="50"/>
      <c r="H49" s="53"/>
      <c r="I49" s="53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21" customFormat="1">
      <c r="A50" s="143"/>
      <c r="B50" s="161"/>
      <c r="C50" s="48" t="s">
        <v>63</v>
      </c>
      <c r="D50" s="49" t="s">
        <v>50</v>
      </c>
      <c r="E50" s="33">
        <f>'7'!E49</f>
        <v>6</v>
      </c>
      <c r="F50" s="33">
        <f>'7'!F49</f>
        <v>6</v>
      </c>
      <c r="G50" s="50"/>
      <c r="H50" s="53"/>
      <c r="I50" s="53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</row>
    <row r="51" spans="1:72" s="21" customFormat="1">
      <c r="A51" s="143"/>
      <c r="B51" s="161"/>
      <c r="C51" s="48" t="s">
        <v>64</v>
      </c>
      <c r="D51" s="49" t="s">
        <v>50</v>
      </c>
      <c r="E51" s="33">
        <f>'7'!E50</f>
        <v>6</v>
      </c>
      <c r="F51" s="33">
        <f>'7'!F50</f>
        <v>6</v>
      </c>
      <c r="G51" s="50"/>
      <c r="H51" s="53"/>
      <c r="I51" s="53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</row>
    <row r="52" spans="1:72" s="21" customFormat="1">
      <c r="A52" s="143"/>
      <c r="B52" s="161"/>
      <c r="C52" s="48" t="s">
        <v>65</v>
      </c>
      <c r="D52" s="49" t="s">
        <v>50</v>
      </c>
      <c r="E52" s="33">
        <f>'7'!E51</f>
        <v>6</v>
      </c>
      <c r="F52" s="33">
        <f>'7'!F51</f>
        <v>6</v>
      </c>
      <c r="G52" s="50"/>
      <c r="H52" s="53"/>
      <c r="I52" s="53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21" customFormat="1">
      <c r="A53" s="143"/>
      <c r="B53" s="161"/>
      <c r="C53" s="48" t="s">
        <v>66</v>
      </c>
      <c r="D53" s="49" t="s">
        <v>50</v>
      </c>
      <c r="E53" s="33">
        <f>'7'!E52</f>
        <v>6</v>
      </c>
      <c r="F53" s="33">
        <f>'7'!F52</f>
        <v>6</v>
      </c>
      <c r="G53" s="50"/>
      <c r="H53" s="53"/>
      <c r="I53" s="53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</row>
    <row r="54" spans="1:72" s="21" customFormat="1">
      <c r="A54" s="143"/>
      <c r="B54" s="161"/>
      <c r="C54" s="48" t="s">
        <v>67</v>
      </c>
      <c r="D54" s="49" t="s">
        <v>50</v>
      </c>
      <c r="E54" s="33">
        <f>'7'!E53</f>
        <v>6</v>
      </c>
      <c r="F54" s="33">
        <f>'7'!F53</f>
        <v>6</v>
      </c>
      <c r="G54" s="50"/>
      <c r="H54" s="53"/>
      <c r="I54" s="53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</row>
    <row r="55" spans="1:72" s="21" customFormat="1">
      <c r="A55" s="143"/>
      <c r="B55" s="161"/>
      <c r="C55" s="48" t="s">
        <v>68</v>
      </c>
      <c r="D55" s="49" t="s">
        <v>50</v>
      </c>
      <c r="E55" s="33">
        <f>'7'!E54</f>
        <v>6</v>
      </c>
      <c r="F55" s="33">
        <f>'7'!F54</f>
        <v>7</v>
      </c>
      <c r="G55" s="50"/>
      <c r="H55" s="53"/>
      <c r="I55" s="53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21" customFormat="1">
      <c r="A56" s="143"/>
      <c r="B56" s="161"/>
      <c r="C56" s="48" t="s">
        <v>69</v>
      </c>
      <c r="D56" s="49" t="s">
        <v>50</v>
      </c>
      <c r="E56" s="33">
        <f>'7'!E55</f>
        <v>6</v>
      </c>
      <c r="F56" s="33">
        <f>'7'!F55</f>
        <v>6</v>
      </c>
      <c r="G56" s="50"/>
      <c r="H56" s="53"/>
      <c r="I56" s="53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</row>
    <row r="57" spans="1:72" s="21" customFormat="1">
      <c r="A57" s="143"/>
      <c r="B57" s="161"/>
      <c r="C57" s="48" t="s">
        <v>70</v>
      </c>
      <c r="D57" s="49" t="s">
        <v>50</v>
      </c>
      <c r="E57" s="33">
        <f>'7'!E56</f>
        <v>16</v>
      </c>
      <c r="F57" s="33">
        <f>'7'!F56</f>
        <v>16</v>
      </c>
      <c r="G57" s="50"/>
      <c r="H57" s="53"/>
      <c r="I57" s="53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</row>
    <row r="58" spans="1:72" s="21" customFormat="1">
      <c r="A58" s="143"/>
      <c r="B58" s="161"/>
      <c r="C58" s="48" t="s">
        <v>71</v>
      </c>
      <c r="D58" s="49" t="s">
        <v>50</v>
      </c>
      <c r="E58" s="33">
        <f>'7'!E57</f>
        <v>16</v>
      </c>
      <c r="F58" s="33">
        <f>'7'!F57</f>
        <v>0</v>
      </c>
      <c r="G58" s="50"/>
      <c r="H58" s="53"/>
      <c r="I58" s="53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21" customFormat="1">
      <c r="A59" s="143"/>
      <c r="B59" s="161"/>
      <c r="C59" s="48" t="s">
        <v>72</v>
      </c>
      <c r="D59" s="49" t="s">
        <v>50</v>
      </c>
      <c r="E59" s="33">
        <f>'7'!E58</f>
        <v>16</v>
      </c>
      <c r="F59" s="33">
        <f>'7'!F58</f>
        <v>0</v>
      </c>
      <c r="G59" s="50"/>
      <c r="H59" s="53"/>
      <c r="I59" s="53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</row>
    <row r="60" spans="1:72" s="21" customFormat="1">
      <c r="A60" s="143"/>
      <c r="B60" s="161"/>
      <c r="C60" s="48" t="s">
        <v>73</v>
      </c>
      <c r="D60" s="49" t="s">
        <v>50</v>
      </c>
      <c r="E60" s="33">
        <f>'7'!E59</f>
        <v>16</v>
      </c>
      <c r="F60" s="33">
        <f>'7'!F59</f>
        <v>0</v>
      </c>
      <c r="G60" s="50"/>
      <c r="H60" s="53"/>
      <c r="I60" s="53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</row>
    <row r="61" spans="1:72">
      <c r="A61" s="143"/>
      <c r="B61" s="161"/>
      <c r="C61" s="163" t="s">
        <v>74</v>
      </c>
      <c r="D61" s="163"/>
      <c r="E61" s="163"/>
      <c r="F61" s="163"/>
      <c r="G61" s="51">
        <f>(G46+G48)/2</f>
        <v>88.692390139335473</v>
      </c>
    </row>
    <row r="62" spans="1:72">
      <c r="H62" s="34"/>
      <c r="I62" s="34"/>
      <c r="J62" s="34"/>
      <c r="K62" s="34"/>
      <c r="L62" s="34"/>
      <c r="M62" s="34"/>
    </row>
    <row r="63" spans="1:72">
      <c r="B63" s="136" t="s">
        <v>28</v>
      </c>
      <c r="C63" s="136"/>
    </row>
  </sheetData>
  <mergeCells count="25">
    <mergeCell ref="A2:J2"/>
    <mergeCell ref="A3:J3"/>
    <mergeCell ref="A4:J4"/>
    <mergeCell ref="A5:J5"/>
    <mergeCell ref="A7:J7"/>
    <mergeCell ref="K14:K17"/>
    <mergeCell ref="B15:B16"/>
    <mergeCell ref="C15:G16"/>
    <mergeCell ref="H15:J16"/>
    <mergeCell ref="A19:A22"/>
    <mergeCell ref="B19:B21"/>
    <mergeCell ref="A14:A17"/>
    <mergeCell ref="B14:J14"/>
    <mergeCell ref="B24:C24"/>
    <mergeCell ref="A25:G25"/>
    <mergeCell ref="A26:G26"/>
    <mergeCell ref="A27:A29"/>
    <mergeCell ref="B27:G27"/>
    <mergeCell ref="B28:B29"/>
    <mergeCell ref="C28:G28"/>
    <mergeCell ref="A31:A61"/>
    <mergeCell ref="B31:B61"/>
    <mergeCell ref="C46:F46"/>
    <mergeCell ref="C61:F61"/>
    <mergeCell ref="B63:C6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2:CJ63"/>
  <sheetViews>
    <sheetView topLeftCell="A16" zoomScale="70" zoomScaleNormal="70" workbookViewId="0">
      <selection activeCell="C21" sqref="C21"/>
    </sheetView>
  </sheetViews>
  <sheetFormatPr defaultColWidth="9.109375" defaultRowHeight="15.6"/>
  <cols>
    <col min="1" max="1" width="4.88671875" style="1" customWidth="1"/>
    <col min="2" max="2" width="12.6640625" style="65" customWidth="1"/>
    <col min="3" max="3" width="89.88671875" style="1" customWidth="1"/>
    <col min="4" max="4" width="10.44140625" style="2" customWidth="1"/>
    <col min="5" max="6" width="10" style="2" customWidth="1"/>
    <col min="7" max="7" width="7.5546875" style="3" customWidth="1"/>
    <col min="8" max="10" width="10.5546875" style="4" customWidth="1"/>
    <col min="11" max="11" width="9.109375" style="4"/>
    <col min="12" max="13" width="7.44140625" style="4" customWidth="1"/>
    <col min="14" max="14" width="7.33203125" style="4" customWidth="1"/>
    <col min="15" max="16384" width="9.109375" style="4"/>
  </cols>
  <sheetData>
    <row r="2" spans="1:88" customFormat="1" ht="17.399999999999999">
      <c r="A2" s="158" t="s">
        <v>0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88" customFormat="1" ht="17.399999999999999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88" customFormat="1" ht="18">
      <c r="A4" s="159" t="s">
        <v>2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88" customFormat="1" ht="17.399999999999999">
      <c r="A5" s="158" t="s">
        <v>266</v>
      </c>
      <c r="B5" s="158"/>
      <c r="C5" s="158"/>
      <c r="D5" s="158"/>
      <c r="E5" s="158"/>
      <c r="F5" s="158"/>
      <c r="G5" s="158"/>
      <c r="H5" s="158"/>
      <c r="I5" s="158"/>
      <c r="J5" s="158"/>
    </row>
    <row r="6" spans="1:88" customFormat="1" ht="17.399999999999999">
      <c r="A6" s="69"/>
      <c r="B6" s="69"/>
      <c r="C6" s="69"/>
      <c r="D6" s="69"/>
      <c r="E6" s="69"/>
      <c r="F6" s="69"/>
      <c r="G6" s="69"/>
      <c r="H6" s="69"/>
      <c r="I6" s="69"/>
      <c r="J6" s="69"/>
    </row>
    <row r="7" spans="1:88" customFormat="1" ht="14.4">
      <c r="A7" s="160" t="s">
        <v>264</v>
      </c>
      <c r="B7" s="160"/>
      <c r="C7" s="160"/>
      <c r="D7" s="160"/>
      <c r="E7" s="160"/>
      <c r="F7" s="160"/>
      <c r="G7" s="160"/>
      <c r="H7" s="160"/>
      <c r="I7" s="160"/>
      <c r="J7" s="160"/>
    </row>
    <row r="8" spans="1:88" customFormat="1" ht="19.2">
      <c r="A8" s="79"/>
      <c r="B8" s="79"/>
      <c r="C8" s="70"/>
      <c r="D8" s="70"/>
      <c r="E8" s="70"/>
      <c r="F8" s="70"/>
      <c r="G8" s="70"/>
      <c r="H8" s="70"/>
      <c r="I8" s="70"/>
      <c r="J8" s="70"/>
    </row>
    <row r="9" spans="1:88" customFormat="1" ht="18.600000000000001">
      <c r="A9" s="88" t="s">
        <v>75</v>
      </c>
      <c r="B9" s="70"/>
      <c r="C9" s="70"/>
      <c r="D9" s="70"/>
      <c r="E9" s="70"/>
      <c r="F9" s="70"/>
      <c r="G9" s="70"/>
      <c r="H9" s="70"/>
      <c r="I9" s="70"/>
      <c r="J9" s="70"/>
    </row>
    <row r="10" spans="1:88" customFormat="1" ht="19.2">
      <c r="A10" s="79" t="s">
        <v>140</v>
      </c>
      <c r="B10" s="70"/>
      <c r="C10" s="70"/>
      <c r="D10" s="70"/>
      <c r="E10" s="70"/>
      <c r="F10" s="70"/>
      <c r="G10" s="70"/>
      <c r="H10" s="70"/>
      <c r="I10" s="70"/>
      <c r="J10" s="70"/>
    </row>
    <row r="11" spans="1:88" customFormat="1" ht="19.2">
      <c r="A11" s="79" t="s">
        <v>139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88" customFormat="1" ht="19.2">
      <c r="A12" s="79" t="s">
        <v>113</v>
      </c>
      <c r="B12" s="79"/>
      <c r="C12" s="70"/>
      <c r="D12" s="70"/>
      <c r="E12" s="70"/>
      <c r="F12" s="70"/>
      <c r="G12" s="70"/>
      <c r="H12" s="70"/>
      <c r="I12" s="70"/>
      <c r="J12" s="70"/>
    </row>
    <row r="13" spans="1:88" customFormat="1" ht="19.2">
      <c r="A13" s="79"/>
      <c r="B13" s="70"/>
      <c r="C13" s="70"/>
      <c r="D13" s="70"/>
      <c r="E13" s="70"/>
      <c r="F13" s="70"/>
      <c r="G13" s="70"/>
      <c r="H13" s="70"/>
      <c r="I13" s="70"/>
      <c r="J13" s="70"/>
    </row>
    <row r="14" spans="1:88" s="6" customFormat="1" ht="15" customHeight="1">
      <c r="A14" s="156" t="s">
        <v>3</v>
      </c>
      <c r="B14" s="157" t="s">
        <v>4</v>
      </c>
      <c r="C14" s="157"/>
      <c r="D14" s="157"/>
      <c r="E14" s="157"/>
      <c r="F14" s="157"/>
      <c r="G14" s="157"/>
      <c r="H14" s="157"/>
      <c r="I14" s="157"/>
      <c r="J14" s="157"/>
      <c r="K14" s="149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>
      <c r="A15" s="156"/>
      <c r="B15" s="150" t="s">
        <v>6</v>
      </c>
      <c r="C15" s="151" t="s">
        <v>7</v>
      </c>
      <c r="D15" s="151"/>
      <c r="E15" s="151"/>
      <c r="F15" s="151"/>
      <c r="G15" s="151"/>
      <c r="H15" s="152" t="s">
        <v>8</v>
      </c>
      <c r="I15" s="152"/>
      <c r="J15" s="152"/>
      <c r="K15" s="149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>
      <c r="A16" s="156"/>
      <c r="B16" s="150"/>
      <c r="C16" s="151"/>
      <c r="D16" s="151"/>
      <c r="E16" s="151"/>
      <c r="F16" s="151"/>
      <c r="G16" s="151"/>
      <c r="H16" s="152"/>
      <c r="I16" s="152"/>
      <c r="J16" s="152"/>
      <c r="K16" s="149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>
      <c r="A17" s="156"/>
      <c r="B17" s="80"/>
      <c r="C17" s="80"/>
      <c r="D17" s="81" t="s">
        <v>9</v>
      </c>
      <c r="E17" s="81" t="s">
        <v>10</v>
      </c>
      <c r="F17" s="81" t="s">
        <v>11</v>
      </c>
      <c r="G17" s="81" t="s">
        <v>12</v>
      </c>
      <c r="H17" s="81" t="s">
        <v>13</v>
      </c>
      <c r="I17" s="82" t="s">
        <v>14</v>
      </c>
      <c r="J17" s="11" t="s">
        <v>15</v>
      </c>
      <c r="K17" s="149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>
      <c r="A18" s="67">
        <v>1</v>
      </c>
      <c r="B18" s="67" t="s">
        <v>16</v>
      </c>
      <c r="C18" s="67" t="s">
        <v>17</v>
      </c>
      <c r="D18" s="11">
        <v>4</v>
      </c>
      <c r="E18" s="11">
        <v>5</v>
      </c>
      <c r="F18" s="11">
        <v>6</v>
      </c>
      <c r="G18" s="11">
        <v>7</v>
      </c>
      <c r="H18" s="83">
        <v>8</v>
      </c>
      <c r="I18" s="82">
        <v>9</v>
      </c>
      <c r="J18" s="84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35.25" customHeight="1">
      <c r="A19" s="153" t="s">
        <v>16</v>
      </c>
      <c r="B19" s="154" t="s">
        <v>75</v>
      </c>
      <c r="C19" s="8" t="s">
        <v>76</v>
      </c>
      <c r="D19" s="9">
        <v>100</v>
      </c>
      <c r="E19" s="12">
        <f>F32</f>
        <v>100</v>
      </c>
      <c r="F19" s="10">
        <f>IF(E19/D19*100&gt;100,100,E19/D19*100)</f>
        <v>100</v>
      </c>
      <c r="G19" s="11" t="s">
        <v>21</v>
      </c>
      <c r="H19" s="18"/>
      <c r="I19" s="18"/>
      <c r="J19" s="19"/>
      <c r="K19" s="20"/>
    </row>
    <row r="20" spans="1:88" s="5" customFormat="1" ht="51.75" customHeight="1">
      <c r="A20" s="153"/>
      <c r="B20" s="154"/>
      <c r="C20" s="8" t="s">
        <v>77</v>
      </c>
      <c r="D20" s="9">
        <v>10</v>
      </c>
      <c r="E20" s="9">
        <f>F35</f>
        <v>4.3</v>
      </c>
      <c r="F20" s="10">
        <f>IF(D20/E20*100&gt;100,100,D20/E20*100)</f>
        <v>100</v>
      </c>
      <c r="G20" s="11" t="s">
        <v>21</v>
      </c>
      <c r="H20" s="18"/>
      <c r="I20" s="18"/>
      <c r="J20" s="19"/>
      <c r="K20" s="20"/>
    </row>
    <row r="21" spans="1:88" customFormat="1" ht="36" customHeight="1">
      <c r="A21" s="153"/>
      <c r="B21" s="154"/>
      <c r="C21" s="8" t="s">
        <v>78</v>
      </c>
      <c r="D21" s="11">
        <v>100</v>
      </c>
      <c r="E21" s="12">
        <f>F42</f>
        <v>91.7</v>
      </c>
      <c r="F21" s="10">
        <f>IF(E21=0,100,E21)</f>
        <v>91.7</v>
      </c>
      <c r="G21" s="11" t="s">
        <v>21</v>
      </c>
      <c r="H21" s="68"/>
      <c r="I21" s="68"/>
      <c r="J21" s="68"/>
      <c r="K21" s="68"/>
    </row>
    <row r="22" spans="1:88" customFormat="1" ht="16.2">
      <c r="A22" s="153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97.233333333333334</v>
      </c>
      <c r="H22" s="112">
        <f>E48</f>
        <v>266.67</v>
      </c>
      <c r="I22" s="112">
        <f>F48</f>
        <v>260.77999999999997</v>
      </c>
      <c r="J22" s="10">
        <f>IF(I22/H22*100&gt;100,100,I22/H22*100)</f>
        <v>97.791277609029876</v>
      </c>
      <c r="K22" s="20">
        <f>(J22+G22)/2</f>
        <v>97.512305471181605</v>
      </c>
    </row>
    <row r="24" spans="1:88">
      <c r="B24" s="136" t="s">
        <v>28</v>
      </c>
      <c r="C24" s="136"/>
    </row>
    <row r="25" spans="1:88" s="21" customFormat="1">
      <c r="A25" s="137" t="s">
        <v>29</v>
      </c>
      <c r="B25" s="137"/>
      <c r="C25" s="137"/>
      <c r="D25" s="137"/>
      <c r="E25" s="137"/>
      <c r="F25" s="137"/>
      <c r="G25" s="13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>
      <c r="A26" s="138"/>
      <c r="B26" s="138"/>
      <c r="C26" s="138"/>
      <c r="D26" s="138"/>
      <c r="E26" s="138"/>
      <c r="F26" s="138"/>
      <c r="G26" s="138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>
      <c r="A27" s="139" t="s">
        <v>3</v>
      </c>
      <c r="B27" s="140" t="s">
        <v>4</v>
      </c>
      <c r="C27" s="140"/>
      <c r="D27" s="140"/>
      <c r="E27" s="140"/>
      <c r="F27" s="140"/>
      <c r="G27" s="14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>
      <c r="A28" s="139"/>
      <c r="B28" s="141" t="s">
        <v>30</v>
      </c>
      <c r="C28" s="142"/>
      <c r="D28" s="142"/>
      <c r="E28" s="142"/>
      <c r="F28" s="142"/>
      <c r="G28" s="14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6.6">
      <c r="A29" s="139"/>
      <c r="B29" s="141"/>
      <c r="C29" s="66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>
      <c r="A30" s="85">
        <v>1</v>
      </c>
      <c r="B30" s="85" t="s">
        <v>16</v>
      </c>
      <c r="C30" s="85" t="s">
        <v>17</v>
      </c>
      <c r="D30" s="86">
        <v>4</v>
      </c>
      <c r="E30" s="86">
        <v>5</v>
      </c>
      <c r="F30" s="86">
        <v>6</v>
      </c>
      <c r="G30" s="86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</row>
    <row r="31" spans="1:88" s="22" customFormat="1">
      <c r="A31" s="143" t="s">
        <v>16</v>
      </c>
      <c r="B31" s="161" t="s">
        <v>75</v>
      </c>
      <c r="C31" s="26" t="s">
        <v>36</v>
      </c>
      <c r="D31" s="26"/>
      <c r="E31" s="87" t="s">
        <v>128</v>
      </c>
      <c r="F31" s="87" t="s">
        <v>129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</row>
    <row r="32" spans="1:88" s="22" customFormat="1" ht="26.4">
      <c r="A32" s="143"/>
      <c r="B32" s="161"/>
      <c r="C32" s="28" t="s">
        <v>51</v>
      </c>
      <c r="D32" s="29" t="s">
        <v>41</v>
      </c>
      <c r="E32" s="30">
        <f>E34/E33*100</f>
        <v>100</v>
      </c>
      <c r="F32" s="30">
        <f>F34/F33*100</f>
        <v>100</v>
      </c>
      <c r="G32" s="30">
        <f>IF(F32/E32*100&gt;100,100,F32/E32*100)</f>
        <v>100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</row>
    <row r="33" spans="1:81" s="21" customFormat="1">
      <c r="A33" s="143"/>
      <c r="B33" s="161"/>
      <c r="C33" s="31" t="s">
        <v>52</v>
      </c>
      <c r="D33" s="32" t="s">
        <v>53</v>
      </c>
      <c r="E33" s="38">
        <f>F33</f>
        <v>37.39</v>
      </c>
      <c r="F33" s="39">
        <v>37.39</v>
      </c>
      <c r="G33" s="3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</row>
    <row r="34" spans="1:81" s="21" customFormat="1">
      <c r="A34" s="143"/>
      <c r="B34" s="161"/>
      <c r="C34" s="31" t="s">
        <v>54</v>
      </c>
      <c r="D34" s="32" t="s">
        <v>53</v>
      </c>
      <c r="E34" s="38">
        <f>E33</f>
        <v>37.39</v>
      </c>
      <c r="F34" s="40">
        <v>37.39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</row>
    <row r="35" spans="1:81" s="21" customFormat="1" ht="26.4">
      <c r="A35" s="143"/>
      <c r="B35" s="161"/>
      <c r="C35" s="28" t="s">
        <v>40</v>
      </c>
      <c r="D35" s="29" t="s">
        <v>41</v>
      </c>
      <c r="E35" s="30">
        <f>ROUND(((E38/E41)/(E40/100)),1)</f>
        <v>10</v>
      </c>
      <c r="F35" s="30">
        <f>ROUND(((F38/F41)/(F40/100)),1)</f>
        <v>4.3</v>
      </c>
      <c r="G35" s="30">
        <f>IF(E35/F35*100&gt;100,100,E35/F35*100)</f>
        <v>100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</row>
    <row r="36" spans="1:81" s="21" customFormat="1">
      <c r="A36" s="143"/>
      <c r="B36" s="161"/>
      <c r="C36" s="31" t="s">
        <v>42</v>
      </c>
      <c r="D36" s="32" t="s">
        <v>43</v>
      </c>
      <c r="E36" s="33">
        <f>E40*E41-E37</f>
        <v>59280.741000000002</v>
      </c>
      <c r="F36" s="33">
        <f>F40*F41-F37</f>
        <v>27600.959999999992</v>
      </c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</row>
    <row r="37" spans="1:81" s="21" customFormat="1">
      <c r="A37" s="143"/>
      <c r="B37" s="161"/>
      <c r="C37" s="31" t="s">
        <v>44</v>
      </c>
      <c r="D37" s="32" t="s">
        <v>43</v>
      </c>
      <c r="E37" s="33">
        <f>E38+E39</f>
        <v>6586.7490000000007</v>
      </c>
      <c r="F37" s="33">
        <f>F38+F39</f>
        <v>19861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</row>
    <row r="38" spans="1:81" s="21" customFormat="1">
      <c r="A38" s="143"/>
      <c r="B38" s="161"/>
      <c r="C38" s="35" t="s">
        <v>45</v>
      </c>
      <c r="D38" s="32" t="s">
        <v>43</v>
      </c>
      <c r="E38" s="36">
        <f>E40*E41*D20%</f>
        <v>6586.7490000000007</v>
      </c>
      <c r="F38" s="37">
        <f>'8'!F35+'14'!F35</f>
        <v>2044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</row>
    <row r="39" spans="1:81" s="21" customFormat="1">
      <c r="A39" s="143"/>
      <c r="B39" s="161"/>
      <c r="C39" s="35" t="s">
        <v>46</v>
      </c>
      <c r="D39" s="32" t="s">
        <v>43</v>
      </c>
      <c r="E39" s="36"/>
      <c r="F39" s="37">
        <f>'8'!F36+'14'!F36</f>
        <v>17817</v>
      </c>
      <c r="G39" s="3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</row>
    <row r="40" spans="1:81" s="21" customFormat="1" ht="26.4">
      <c r="A40" s="143"/>
      <c r="B40" s="161"/>
      <c r="C40" s="31" t="s">
        <v>47</v>
      </c>
      <c r="D40" s="32" t="s">
        <v>48</v>
      </c>
      <c r="E40" s="33">
        <v>247</v>
      </c>
      <c r="F40" s="33">
        <v>182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</row>
    <row r="41" spans="1:81" s="21" customFormat="1">
      <c r="A41" s="143"/>
      <c r="B41" s="161"/>
      <c r="C41" s="31" t="s">
        <v>49</v>
      </c>
      <c r="D41" s="32" t="s">
        <v>50</v>
      </c>
      <c r="E41" s="33">
        <f>E48</f>
        <v>266.67</v>
      </c>
      <c r="F41" s="33">
        <f>F48</f>
        <v>260.77999999999997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</row>
    <row r="42" spans="1:81" s="21" customFormat="1" ht="31.2">
      <c r="A42" s="143"/>
      <c r="B42" s="161"/>
      <c r="C42" s="28" t="s">
        <v>79</v>
      </c>
      <c r="D42" s="29" t="s">
        <v>41</v>
      </c>
      <c r="E42" s="30">
        <f>E45/E43*100</f>
        <v>100</v>
      </c>
      <c r="F42" s="30">
        <v>91.7</v>
      </c>
      <c r="G42" s="30">
        <f>IF(F42/E42*100&gt;100,100,F42/E42*100)</f>
        <v>91.7</v>
      </c>
      <c r="H42" s="4" t="s">
        <v>307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</row>
    <row r="43" spans="1:81" s="21" customFormat="1">
      <c r="A43" s="143"/>
      <c r="B43" s="161"/>
      <c r="C43" s="31" t="s">
        <v>80</v>
      </c>
      <c r="D43" s="32" t="s">
        <v>50</v>
      </c>
      <c r="E43" s="33">
        <f>E48</f>
        <v>266.67</v>
      </c>
      <c r="F43" s="33">
        <f>F48</f>
        <v>260.77999999999997</v>
      </c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</row>
    <row r="44" spans="1:81" s="21" customFormat="1">
      <c r="A44" s="143"/>
      <c r="B44" s="161"/>
      <c r="C44" s="31" t="s">
        <v>81</v>
      </c>
      <c r="D44" s="32" t="s">
        <v>50</v>
      </c>
      <c r="E44" s="33"/>
      <c r="F44" s="41">
        <v>1</v>
      </c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</row>
    <row r="45" spans="1:81" s="21" customFormat="1">
      <c r="A45" s="143"/>
      <c r="B45" s="161"/>
      <c r="C45" s="31" t="s">
        <v>82</v>
      </c>
      <c r="D45" s="32" t="s">
        <v>50</v>
      </c>
      <c r="E45" s="33">
        <f>E43-E44</f>
        <v>266.67</v>
      </c>
      <c r="F45" s="33">
        <f>F43-F44</f>
        <v>259.77999999999997</v>
      </c>
      <c r="G45" s="3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</row>
    <row r="46" spans="1:81">
      <c r="A46" s="143"/>
      <c r="B46" s="161"/>
      <c r="C46" s="162" t="s">
        <v>12</v>
      </c>
      <c r="D46" s="162"/>
      <c r="E46" s="162"/>
      <c r="F46" s="162"/>
      <c r="G46" s="42">
        <f>(G32+G35+G42)/3</f>
        <v>97.233333333333334</v>
      </c>
    </row>
    <row r="47" spans="1:81" s="21" customFormat="1">
      <c r="A47" s="143"/>
      <c r="B47" s="161"/>
      <c r="C47" s="43" t="s">
        <v>58</v>
      </c>
      <c r="D47" s="43"/>
      <c r="E47" s="44" t="s">
        <v>130</v>
      </c>
      <c r="F47" s="44" t="s">
        <v>131</v>
      </c>
      <c r="G47" s="44" t="s">
        <v>132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1:81" s="21" customFormat="1">
      <c r="A48" s="143"/>
      <c r="B48" s="161"/>
      <c r="C48" s="46" t="s">
        <v>61</v>
      </c>
      <c r="D48" s="47" t="s">
        <v>50</v>
      </c>
      <c r="E48" s="113">
        <f>ROUND(((E49+E50+E51+E58+E59+E60+E52+E53+E54+E55+E56+E57)/12),2)</f>
        <v>266.67</v>
      </c>
      <c r="F48" s="113">
        <f>ROUND(((F49+F50+F51+F58+F59+F60+F52+F53+F54+F55+F56+F57)/9),2)</f>
        <v>260.77999999999997</v>
      </c>
      <c r="G48" s="30">
        <f>IF(F48/E48*100&gt;100,100,F48/E48*100)</f>
        <v>97.791277609029876</v>
      </c>
      <c r="H48" s="4" t="s">
        <v>271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</row>
    <row r="49" spans="1:72" s="21" customFormat="1">
      <c r="A49" s="143"/>
      <c r="B49" s="161"/>
      <c r="C49" s="48" t="s">
        <v>62</v>
      </c>
      <c r="D49" s="49" t="s">
        <v>50</v>
      </c>
      <c r="E49" s="33">
        <f>'8'!E48+'14'!E48</f>
        <v>258</v>
      </c>
      <c r="F49" s="33">
        <f>'8'!F48+'14'!F48</f>
        <v>259</v>
      </c>
      <c r="G49" s="50"/>
      <c r="H49" s="53"/>
      <c r="I49" s="53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21" customFormat="1">
      <c r="A50" s="143"/>
      <c r="B50" s="161"/>
      <c r="C50" s="48" t="s">
        <v>63</v>
      </c>
      <c r="D50" s="49" t="s">
        <v>50</v>
      </c>
      <c r="E50" s="33">
        <f>'8'!E49+'14'!E49</f>
        <v>258</v>
      </c>
      <c r="F50" s="33">
        <f>'8'!F49+'14'!F49</f>
        <v>260</v>
      </c>
      <c r="G50" s="50"/>
      <c r="H50" s="53"/>
      <c r="I50" s="53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</row>
    <row r="51" spans="1:72" s="21" customFormat="1">
      <c r="A51" s="143"/>
      <c r="B51" s="161"/>
      <c r="C51" s="48" t="s">
        <v>64</v>
      </c>
      <c r="D51" s="49" t="s">
        <v>50</v>
      </c>
      <c r="E51" s="33">
        <f>'8'!E50+'14'!E50</f>
        <v>258</v>
      </c>
      <c r="F51" s="33">
        <f>'8'!F50+'14'!F50</f>
        <v>259</v>
      </c>
      <c r="G51" s="50"/>
      <c r="H51" s="53"/>
      <c r="I51" s="53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</row>
    <row r="52" spans="1:72" s="21" customFormat="1">
      <c r="A52" s="143"/>
      <c r="B52" s="161"/>
      <c r="C52" s="48" t="s">
        <v>65</v>
      </c>
      <c r="D52" s="49" t="s">
        <v>50</v>
      </c>
      <c r="E52" s="33">
        <f>'8'!E51+'14'!E51</f>
        <v>258</v>
      </c>
      <c r="F52" s="33">
        <f>'8'!F51+'14'!F51</f>
        <v>256</v>
      </c>
      <c r="G52" s="50"/>
      <c r="H52" s="53"/>
      <c r="I52" s="53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21" customFormat="1">
      <c r="A53" s="143"/>
      <c r="B53" s="161"/>
      <c r="C53" s="48" t="s">
        <v>66</v>
      </c>
      <c r="D53" s="49" t="s">
        <v>50</v>
      </c>
      <c r="E53" s="33">
        <f>'8'!E52+'14'!E52</f>
        <v>258</v>
      </c>
      <c r="F53" s="33">
        <f>'8'!F52+'14'!F52</f>
        <v>256</v>
      </c>
      <c r="G53" s="50"/>
      <c r="H53" s="53"/>
      <c r="I53" s="53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</row>
    <row r="54" spans="1:72" s="21" customFormat="1">
      <c r="A54" s="143"/>
      <c r="B54" s="161"/>
      <c r="C54" s="48" t="s">
        <v>67</v>
      </c>
      <c r="D54" s="49" t="s">
        <v>50</v>
      </c>
      <c r="E54" s="33">
        <f>'8'!E53+'14'!E53</f>
        <v>258</v>
      </c>
      <c r="F54" s="33">
        <f>'8'!F53+'14'!F53</f>
        <v>259</v>
      </c>
      <c r="G54" s="50"/>
      <c r="H54" s="53"/>
      <c r="I54" s="53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</row>
    <row r="55" spans="1:72" s="21" customFormat="1">
      <c r="A55" s="143"/>
      <c r="B55" s="161"/>
      <c r="C55" s="48" t="s">
        <v>68</v>
      </c>
      <c r="D55" s="49" t="s">
        <v>50</v>
      </c>
      <c r="E55" s="33">
        <f>'8'!E54+'14'!E54</f>
        <v>258</v>
      </c>
      <c r="F55" s="33">
        <f>'8'!F54+'14'!F54</f>
        <v>259</v>
      </c>
      <c r="G55" s="50"/>
      <c r="H55" s="53"/>
      <c r="I55" s="53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21" customFormat="1">
      <c r="A56" s="143"/>
      <c r="B56" s="161"/>
      <c r="C56" s="48" t="s">
        <v>69</v>
      </c>
      <c r="D56" s="49" t="s">
        <v>50</v>
      </c>
      <c r="E56" s="33">
        <f>'8'!E55+'14'!E55</f>
        <v>258</v>
      </c>
      <c r="F56" s="33">
        <f>'8'!F55+'14'!F55</f>
        <v>269</v>
      </c>
      <c r="G56" s="50"/>
      <c r="H56" s="53"/>
      <c r="I56" s="53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</row>
    <row r="57" spans="1:72" s="21" customFormat="1">
      <c r="A57" s="143"/>
      <c r="B57" s="161"/>
      <c r="C57" s="48" t="s">
        <v>70</v>
      </c>
      <c r="D57" s="49" t="s">
        <v>50</v>
      </c>
      <c r="E57" s="33">
        <f>'8'!E56+'14'!E56</f>
        <v>284</v>
      </c>
      <c r="F57" s="33">
        <f>'8'!F56+'14'!F56</f>
        <v>270</v>
      </c>
      <c r="G57" s="50"/>
      <c r="H57" s="53"/>
      <c r="I57" s="53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</row>
    <row r="58" spans="1:72" s="21" customFormat="1">
      <c r="A58" s="143"/>
      <c r="B58" s="161"/>
      <c r="C58" s="48" t="s">
        <v>71</v>
      </c>
      <c r="D58" s="49" t="s">
        <v>50</v>
      </c>
      <c r="E58" s="33">
        <f>'8'!E57+'14'!E57</f>
        <v>284</v>
      </c>
      <c r="F58" s="33">
        <f>'8'!F57+'14'!F57</f>
        <v>0</v>
      </c>
      <c r="G58" s="50"/>
      <c r="H58" s="53"/>
      <c r="I58" s="53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21" customFormat="1">
      <c r="A59" s="143"/>
      <c r="B59" s="161"/>
      <c r="C59" s="48" t="s">
        <v>72</v>
      </c>
      <c r="D59" s="49" t="s">
        <v>50</v>
      </c>
      <c r="E59" s="33">
        <f>'8'!E58+'14'!E58</f>
        <v>284</v>
      </c>
      <c r="F59" s="33">
        <f>'8'!F58+'14'!F58</f>
        <v>0</v>
      </c>
      <c r="G59" s="50"/>
      <c r="H59" s="53"/>
      <c r="I59" s="53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</row>
    <row r="60" spans="1:72" s="21" customFormat="1">
      <c r="A60" s="143"/>
      <c r="B60" s="161"/>
      <c r="C60" s="48" t="s">
        <v>73</v>
      </c>
      <c r="D60" s="49" t="s">
        <v>50</v>
      </c>
      <c r="E60" s="33">
        <f>'8'!E59+'14'!E59</f>
        <v>284</v>
      </c>
      <c r="F60" s="33">
        <f>'8'!F59+'14'!F59</f>
        <v>0</v>
      </c>
      <c r="G60" s="50"/>
      <c r="H60" s="53"/>
      <c r="I60" s="53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</row>
    <row r="61" spans="1:72">
      <c r="A61" s="143"/>
      <c r="B61" s="161"/>
      <c r="C61" s="163" t="s">
        <v>74</v>
      </c>
      <c r="D61" s="163"/>
      <c r="E61" s="163"/>
      <c r="F61" s="163"/>
      <c r="G61" s="51">
        <f>(G46+G48)/2</f>
        <v>97.512305471181605</v>
      </c>
    </row>
    <row r="62" spans="1:72">
      <c r="H62" s="34"/>
      <c r="I62" s="34"/>
      <c r="J62" s="34"/>
      <c r="K62" s="34"/>
      <c r="L62" s="34"/>
      <c r="M62" s="34"/>
    </row>
    <row r="63" spans="1:72">
      <c r="B63" s="136" t="s">
        <v>28</v>
      </c>
      <c r="C63" s="136"/>
    </row>
  </sheetData>
  <mergeCells count="25">
    <mergeCell ref="A31:A61"/>
    <mergeCell ref="B31:B61"/>
    <mergeCell ref="C46:F46"/>
    <mergeCell ref="C61:F61"/>
    <mergeCell ref="B63:C63"/>
    <mergeCell ref="B24:C24"/>
    <mergeCell ref="A25:G25"/>
    <mergeCell ref="A26:G26"/>
    <mergeCell ref="A27:A29"/>
    <mergeCell ref="B27:G27"/>
    <mergeCell ref="B28:B29"/>
    <mergeCell ref="C28:G28"/>
    <mergeCell ref="K14:K17"/>
    <mergeCell ref="B15:B16"/>
    <mergeCell ref="C15:G16"/>
    <mergeCell ref="H15:J16"/>
    <mergeCell ref="A19:A22"/>
    <mergeCell ref="B19:B21"/>
    <mergeCell ref="A14:A17"/>
    <mergeCell ref="B14:J14"/>
    <mergeCell ref="A2:J2"/>
    <mergeCell ref="A3:J3"/>
    <mergeCell ref="A4:J4"/>
    <mergeCell ref="A5:J5"/>
    <mergeCell ref="A7:J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2:CJ63"/>
  <sheetViews>
    <sheetView topLeftCell="A22" zoomScale="70" zoomScaleNormal="70" workbookViewId="0">
      <selection activeCell="F49" sqref="F49"/>
    </sheetView>
  </sheetViews>
  <sheetFormatPr defaultColWidth="9.109375" defaultRowHeight="15.6"/>
  <cols>
    <col min="1" max="1" width="4.88671875" style="1" customWidth="1"/>
    <col min="2" max="2" width="12.6640625" style="123" customWidth="1"/>
    <col min="3" max="3" width="89.88671875" style="1" customWidth="1"/>
    <col min="4" max="4" width="10.44140625" style="2" customWidth="1"/>
    <col min="5" max="6" width="10" style="2" customWidth="1"/>
    <col min="7" max="7" width="7.5546875" style="3" customWidth="1"/>
    <col min="8" max="10" width="10.5546875" style="4" customWidth="1"/>
    <col min="11" max="11" width="9.109375" style="4"/>
    <col min="12" max="13" width="7.44140625" style="4" customWidth="1"/>
    <col min="14" max="14" width="7.33203125" style="4" customWidth="1"/>
    <col min="15" max="16384" width="9.109375" style="4"/>
  </cols>
  <sheetData>
    <row r="2" spans="1:88" customFormat="1" ht="17.399999999999999">
      <c r="A2" s="158" t="s">
        <v>0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88" customFormat="1" ht="17.399999999999999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88" customFormat="1" ht="18">
      <c r="A4" s="159" t="s">
        <v>2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88" customFormat="1" ht="17.399999999999999">
      <c r="A5" s="158" t="s">
        <v>266</v>
      </c>
      <c r="B5" s="158"/>
      <c r="C5" s="158"/>
      <c r="D5" s="158"/>
      <c r="E5" s="158"/>
      <c r="F5" s="158"/>
      <c r="G5" s="158"/>
      <c r="H5" s="158"/>
      <c r="I5" s="158"/>
      <c r="J5" s="158"/>
    </row>
    <row r="6" spans="1:88" customFormat="1" ht="17.399999999999999">
      <c r="A6" s="119"/>
      <c r="B6" s="119"/>
      <c r="C6" s="119"/>
      <c r="D6" s="119"/>
      <c r="E6" s="119"/>
      <c r="F6" s="119"/>
      <c r="G6" s="119"/>
      <c r="H6" s="119"/>
      <c r="I6" s="119"/>
      <c r="J6" s="119"/>
    </row>
    <row r="7" spans="1:88" customFormat="1" ht="14.4">
      <c r="A7" s="160" t="s">
        <v>264</v>
      </c>
      <c r="B7" s="160"/>
      <c r="C7" s="160"/>
      <c r="D7" s="160"/>
      <c r="E7" s="160"/>
      <c r="F7" s="160"/>
      <c r="G7" s="160"/>
      <c r="H7" s="160"/>
      <c r="I7" s="160"/>
      <c r="J7" s="160"/>
    </row>
    <row r="8" spans="1:88" customFormat="1" ht="19.2">
      <c r="A8" s="79"/>
      <c r="B8" s="79"/>
      <c r="C8" s="120"/>
      <c r="D8" s="120"/>
      <c r="E8" s="120"/>
      <c r="F8" s="120"/>
      <c r="G8" s="120"/>
      <c r="H8" s="120"/>
      <c r="I8" s="120"/>
      <c r="J8" s="120"/>
    </row>
    <row r="9" spans="1:88" customFormat="1" ht="18.600000000000001">
      <c r="A9" s="88" t="s">
        <v>75</v>
      </c>
      <c r="B9" s="120"/>
      <c r="C9" s="120"/>
      <c r="D9" s="120"/>
      <c r="E9" s="120"/>
      <c r="F9" s="120"/>
      <c r="G9" s="120"/>
      <c r="H9" s="120"/>
      <c r="I9" s="120"/>
      <c r="J9" s="120"/>
    </row>
    <row r="10" spans="1:88" customFormat="1" ht="19.2">
      <c r="A10" s="79" t="s">
        <v>140</v>
      </c>
      <c r="B10" s="120"/>
      <c r="C10" s="120"/>
      <c r="D10" s="120"/>
      <c r="E10" s="120"/>
      <c r="F10" s="120"/>
      <c r="G10" s="120"/>
      <c r="H10" s="120"/>
      <c r="I10" s="120"/>
      <c r="J10" s="120"/>
    </row>
    <row r="11" spans="1:88" customFormat="1" ht="19.2">
      <c r="A11" s="79" t="s">
        <v>139</v>
      </c>
      <c r="B11" s="120"/>
      <c r="C11" s="120"/>
      <c r="D11" s="120"/>
      <c r="E11" s="120"/>
      <c r="F11" s="120"/>
      <c r="G11" s="120"/>
      <c r="H11" s="120"/>
      <c r="I11" s="120"/>
      <c r="J11" s="120"/>
    </row>
    <row r="12" spans="1:88" customFormat="1" ht="19.2">
      <c r="A12" s="79" t="s">
        <v>268</v>
      </c>
      <c r="B12" s="79"/>
      <c r="C12" s="120"/>
      <c r="D12" s="120"/>
      <c r="E12" s="120"/>
      <c r="F12" s="120"/>
      <c r="G12" s="120"/>
      <c r="H12" s="120"/>
      <c r="I12" s="120"/>
      <c r="J12" s="120"/>
    </row>
    <row r="13" spans="1:88" customFormat="1" ht="19.2">
      <c r="A13" s="79"/>
      <c r="B13" s="120"/>
      <c r="C13" s="120"/>
      <c r="D13" s="120"/>
      <c r="E13" s="120"/>
      <c r="F13" s="120"/>
      <c r="G13" s="120"/>
      <c r="H13" s="120"/>
      <c r="I13" s="120"/>
      <c r="J13" s="120"/>
    </row>
    <row r="14" spans="1:88" s="6" customFormat="1" ht="15" customHeight="1">
      <c r="A14" s="156" t="s">
        <v>3</v>
      </c>
      <c r="B14" s="157" t="s">
        <v>4</v>
      </c>
      <c r="C14" s="157"/>
      <c r="D14" s="157"/>
      <c r="E14" s="157"/>
      <c r="F14" s="157"/>
      <c r="G14" s="157"/>
      <c r="H14" s="157"/>
      <c r="I14" s="157"/>
      <c r="J14" s="157"/>
      <c r="K14" s="149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>
      <c r="A15" s="156"/>
      <c r="B15" s="150" t="s">
        <v>6</v>
      </c>
      <c r="C15" s="151" t="s">
        <v>7</v>
      </c>
      <c r="D15" s="151"/>
      <c r="E15" s="151"/>
      <c r="F15" s="151"/>
      <c r="G15" s="151"/>
      <c r="H15" s="152" t="s">
        <v>8</v>
      </c>
      <c r="I15" s="152"/>
      <c r="J15" s="152"/>
      <c r="K15" s="149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>
      <c r="A16" s="156"/>
      <c r="B16" s="150"/>
      <c r="C16" s="151"/>
      <c r="D16" s="151"/>
      <c r="E16" s="151"/>
      <c r="F16" s="151"/>
      <c r="G16" s="151"/>
      <c r="H16" s="152"/>
      <c r="I16" s="152"/>
      <c r="J16" s="152"/>
      <c r="K16" s="149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>
      <c r="A17" s="156"/>
      <c r="B17" s="80"/>
      <c r="C17" s="80"/>
      <c r="D17" s="81" t="s">
        <v>9</v>
      </c>
      <c r="E17" s="81" t="s">
        <v>10</v>
      </c>
      <c r="F17" s="81" t="s">
        <v>11</v>
      </c>
      <c r="G17" s="81" t="s">
        <v>12</v>
      </c>
      <c r="H17" s="81" t="s">
        <v>13</v>
      </c>
      <c r="I17" s="82" t="s">
        <v>14</v>
      </c>
      <c r="J17" s="11" t="s">
        <v>15</v>
      </c>
      <c r="K17" s="149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>
      <c r="A18" s="121">
        <v>1</v>
      </c>
      <c r="B18" s="121" t="s">
        <v>16</v>
      </c>
      <c r="C18" s="121" t="s">
        <v>17</v>
      </c>
      <c r="D18" s="11">
        <v>4</v>
      </c>
      <c r="E18" s="11">
        <v>5</v>
      </c>
      <c r="F18" s="11">
        <v>6</v>
      </c>
      <c r="G18" s="11">
        <v>7</v>
      </c>
      <c r="H18" s="83">
        <v>8</v>
      </c>
      <c r="I18" s="82">
        <v>9</v>
      </c>
      <c r="J18" s="84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35.25" customHeight="1">
      <c r="A19" s="153" t="s">
        <v>16</v>
      </c>
      <c r="B19" s="154" t="s">
        <v>75</v>
      </c>
      <c r="C19" s="8" t="s">
        <v>76</v>
      </c>
      <c r="D19" s="9">
        <v>100</v>
      </c>
      <c r="E19" s="12">
        <f>F32</f>
        <v>100</v>
      </c>
      <c r="F19" s="10">
        <f>IF(E19/D19*100&gt;100,100,E19/D19*100)</f>
        <v>100</v>
      </c>
      <c r="G19" s="11" t="s">
        <v>21</v>
      </c>
      <c r="H19" s="18"/>
      <c r="I19" s="18"/>
      <c r="J19" s="19"/>
      <c r="K19" s="20"/>
    </row>
    <row r="20" spans="1:88" s="5" customFormat="1" ht="51.75" customHeight="1">
      <c r="A20" s="153"/>
      <c r="B20" s="154"/>
      <c r="C20" s="8" t="s">
        <v>77</v>
      </c>
      <c r="D20" s="9">
        <v>10</v>
      </c>
      <c r="E20" s="9">
        <f>F35</f>
        <v>5</v>
      </c>
      <c r="F20" s="10">
        <f>IF(D20/E20*100&gt;100,100,D20/E20*100)</f>
        <v>100</v>
      </c>
      <c r="G20" s="11" t="s">
        <v>21</v>
      </c>
      <c r="H20" s="18"/>
      <c r="I20" s="18"/>
      <c r="J20" s="19"/>
      <c r="K20" s="20"/>
    </row>
    <row r="21" spans="1:88" customFormat="1" ht="36" customHeight="1">
      <c r="A21" s="153"/>
      <c r="B21" s="154"/>
      <c r="C21" s="8" t="s">
        <v>78</v>
      </c>
      <c r="D21" s="11">
        <v>100</v>
      </c>
      <c r="E21" s="12">
        <f>F42</f>
        <v>100</v>
      </c>
      <c r="F21" s="10">
        <f>IF(E21=0,100,E21)</f>
        <v>100</v>
      </c>
      <c r="G21" s="11" t="s">
        <v>21</v>
      </c>
      <c r="H21" s="122"/>
      <c r="I21" s="122"/>
      <c r="J21" s="122"/>
      <c r="K21" s="122"/>
    </row>
    <row r="22" spans="1:88" customFormat="1" ht="16.2">
      <c r="A22" s="153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100</v>
      </c>
      <c r="H22" s="112">
        <f>E48</f>
        <v>30</v>
      </c>
      <c r="I22" s="112">
        <f>F48</f>
        <v>30.44</v>
      </c>
      <c r="J22" s="10">
        <f>IF(I22/H22*100&gt;100,100,I22/H22*100)</f>
        <v>100</v>
      </c>
      <c r="K22" s="20">
        <f>(J22+G22)/2</f>
        <v>100</v>
      </c>
    </row>
    <row r="24" spans="1:88">
      <c r="B24" s="136" t="s">
        <v>28</v>
      </c>
      <c r="C24" s="136"/>
    </row>
    <row r="25" spans="1:88" s="21" customFormat="1">
      <c r="A25" s="137" t="s">
        <v>29</v>
      </c>
      <c r="B25" s="137"/>
      <c r="C25" s="137"/>
      <c r="D25" s="137"/>
      <c r="E25" s="137"/>
      <c r="F25" s="137"/>
      <c r="G25" s="13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>
      <c r="A26" s="138"/>
      <c r="B26" s="138"/>
      <c r="C26" s="138"/>
      <c r="D26" s="138"/>
      <c r="E26" s="138"/>
      <c r="F26" s="138"/>
      <c r="G26" s="138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>
      <c r="A27" s="139" t="s">
        <v>3</v>
      </c>
      <c r="B27" s="140" t="s">
        <v>4</v>
      </c>
      <c r="C27" s="140"/>
      <c r="D27" s="140"/>
      <c r="E27" s="140"/>
      <c r="F27" s="140"/>
      <c r="G27" s="14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>
      <c r="A28" s="139"/>
      <c r="B28" s="141" t="s">
        <v>30</v>
      </c>
      <c r="C28" s="142"/>
      <c r="D28" s="142"/>
      <c r="E28" s="142"/>
      <c r="F28" s="142"/>
      <c r="G28" s="14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6.6">
      <c r="A29" s="139"/>
      <c r="B29" s="141"/>
      <c r="C29" s="124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>
      <c r="A30" s="85">
        <v>1</v>
      </c>
      <c r="B30" s="85" t="s">
        <v>16</v>
      </c>
      <c r="C30" s="85" t="s">
        <v>17</v>
      </c>
      <c r="D30" s="86">
        <v>4</v>
      </c>
      <c r="E30" s="86">
        <v>5</v>
      </c>
      <c r="F30" s="86">
        <v>6</v>
      </c>
      <c r="G30" s="86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</row>
    <row r="31" spans="1:88" s="22" customFormat="1">
      <c r="A31" s="143" t="s">
        <v>16</v>
      </c>
      <c r="B31" s="161" t="s">
        <v>75</v>
      </c>
      <c r="C31" s="26" t="s">
        <v>36</v>
      </c>
      <c r="D31" s="26"/>
      <c r="E31" s="87" t="s">
        <v>128</v>
      </c>
      <c r="F31" s="87" t="s">
        <v>129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</row>
    <row r="32" spans="1:88" s="22" customFormat="1" ht="26.4">
      <c r="A32" s="143"/>
      <c r="B32" s="161"/>
      <c r="C32" s="28" t="s">
        <v>51</v>
      </c>
      <c r="D32" s="29" t="s">
        <v>41</v>
      </c>
      <c r="E32" s="30">
        <f>E34/E33*100</f>
        <v>100</v>
      </c>
      <c r="F32" s="30">
        <f>F34/F33*100</f>
        <v>100</v>
      </c>
      <c r="G32" s="30">
        <f>IF(F32/E32*100&gt;100,100,F32/E32*100)</f>
        <v>100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</row>
    <row r="33" spans="1:81" s="21" customFormat="1">
      <c r="A33" s="143"/>
      <c r="B33" s="161"/>
      <c r="C33" s="31" t="s">
        <v>52</v>
      </c>
      <c r="D33" s="32" t="s">
        <v>53</v>
      </c>
      <c r="E33" s="38">
        <f>F33</f>
        <v>37.39</v>
      </c>
      <c r="F33" s="39">
        <v>37.39</v>
      </c>
      <c r="G33" s="3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</row>
    <row r="34" spans="1:81" s="21" customFormat="1">
      <c r="A34" s="143"/>
      <c r="B34" s="161"/>
      <c r="C34" s="31" t="s">
        <v>54</v>
      </c>
      <c r="D34" s="32" t="s">
        <v>53</v>
      </c>
      <c r="E34" s="38">
        <f>E33</f>
        <v>37.39</v>
      </c>
      <c r="F34" s="40">
        <v>37.39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</row>
    <row r="35" spans="1:81" s="21" customFormat="1" ht="26.4">
      <c r="A35" s="143"/>
      <c r="B35" s="161"/>
      <c r="C35" s="28" t="s">
        <v>40</v>
      </c>
      <c r="D35" s="29" t="s">
        <v>41</v>
      </c>
      <c r="E35" s="30">
        <f>ROUND(((E38/E41)/(E40/100)),1)</f>
        <v>10</v>
      </c>
      <c r="F35" s="30">
        <f>ROUND(((F38/F41)/(F40/100)),1)</f>
        <v>5</v>
      </c>
      <c r="G35" s="30">
        <f>IF(E35/F35*100&gt;100,100,E35/F35*100)</f>
        <v>100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</row>
    <row r="36" spans="1:81" s="21" customFormat="1">
      <c r="A36" s="143"/>
      <c r="B36" s="161"/>
      <c r="C36" s="31" t="s">
        <v>42</v>
      </c>
      <c r="D36" s="32" t="s">
        <v>43</v>
      </c>
      <c r="E36" s="33">
        <f>E40*E41-E37</f>
        <v>6669</v>
      </c>
      <c r="F36" s="33">
        <f>F40*F41-F37</f>
        <v>2623.08</v>
      </c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</row>
    <row r="37" spans="1:81" s="21" customFormat="1">
      <c r="A37" s="143"/>
      <c r="B37" s="161"/>
      <c r="C37" s="31" t="s">
        <v>44</v>
      </c>
      <c r="D37" s="32" t="s">
        <v>43</v>
      </c>
      <c r="E37" s="33">
        <f>E38+E39</f>
        <v>741</v>
      </c>
      <c r="F37" s="33">
        <f>F38+F39</f>
        <v>2917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</row>
    <row r="38" spans="1:81" s="21" customFormat="1">
      <c r="A38" s="143"/>
      <c r="B38" s="161"/>
      <c r="C38" s="35" t="s">
        <v>45</v>
      </c>
      <c r="D38" s="32" t="s">
        <v>43</v>
      </c>
      <c r="E38" s="36">
        <f>E40*E41*D20%</f>
        <v>741</v>
      </c>
      <c r="F38" s="37">
        <f>'27'!F35</f>
        <v>276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</row>
    <row r="39" spans="1:81" s="21" customFormat="1">
      <c r="A39" s="143"/>
      <c r="B39" s="161"/>
      <c r="C39" s="35" t="s">
        <v>46</v>
      </c>
      <c r="D39" s="32" t="s">
        <v>43</v>
      </c>
      <c r="E39" s="36"/>
      <c r="F39" s="37">
        <f>'27'!F36</f>
        <v>2641</v>
      </c>
      <c r="G39" s="3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</row>
    <row r="40" spans="1:81" s="21" customFormat="1" ht="26.4">
      <c r="A40" s="143"/>
      <c r="B40" s="161"/>
      <c r="C40" s="31" t="s">
        <v>47</v>
      </c>
      <c r="D40" s="32" t="s">
        <v>48</v>
      </c>
      <c r="E40" s="33">
        <v>247</v>
      </c>
      <c r="F40" s="33">
        <v>182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</row>
    <row r="41" spans="1:81" s="21" customFormat="1">
      <c r="A41" s="143"/>
      <c r="B41" s="161"/>
      <c r="C41" s="31" t="s">
        <v>49</v>
      </c>
      <c r="D41" s="32" t="s">
        <v>50</v>
      </c>
      <c r="E41" s="33">
        <f>E48</f>
        <v>30</v>
      </c>
      <c r="F41" s="33">
        <f>F48</f>
        <v>30.44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</row>
    <row r="42" spans="1:81" s="21" customFormat="1" ht="26.4">
      <c r="A42" s="143"/>
      <c r="B42" s="161"/>
      <c r="C42" s="28" t="s">
        <v>79</v>
      </c>
      <c r="D42" s="29" t="s">
        <v>41</v>
      </c>
      <c r="E42" s="30">
        <f>E45/E43*100</f>
        <v>100</v>
      </c>
      <c r="F42" s="30">
        <f>IF(F44=0,100,0)</f>
        <v>100</v>
      </c>
      <c r="G42" s="30">
        <f>IF(F42/E42*100&gt;100,100,F42/E42*100)</f>
        <v>100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</row>
    <row r="43" spans="1:81" s="21" customFormat="1">
      <c r="A43" s="143"/>
      <c r="B43" s="161"/>
      <c r="C43" s="31" t="s">
        <v>80</v>
      </c>
      <c r="D43" s="32" t="s">
        <v>50</v>
      </c>
      <c r="E43" s="33">
        <f>E48</f>
        <v>30</v>
      </c>
      <c r="F43" s="33">
        <f>F48</f>
        <v>30.44</v>
      </c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</row>
    <row r="44" spans="1:81" s="21" customFormat="1">
      <c r="A44" s="143"/>
      <c r="B44" s="161"/>
      <c r="C44" s="31" t="s">
        <v>81</v>
      </c>
      <c r="D44" s="32" t="s">
        <v>50</v>
      </c>
      <c r="E44" s="33"/>
      <c r="F44" s="41"/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</row>
    <row r="45" spans="1:81" s="21" customFormat="1">
      <c r="A45" s="143"/>
      <c r="B45" s="161"/>
      <c r="C45" s="31" t="s">
        <v>82</v>
      </c>
      <c r="D45" s="32" t="s">
        <v>50</v>
      </c>
      <c r="E45" s="33">
        <f>E43-E44</f>
        <v>30</v>
      </c>
      <c r="F45" s="33">
        <f>F43-F44</f>
        <v>30.44</v>
      </c>
      <c r="G45" s="3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</row>
    <row r="46" spans="1:81">
      <c r="A46" s="143"/>
      <c r="B46" s="161"/>
      <c r="C46" s="162" t="s">
        <v>12</v>
      </c>
      <c r="D46" s="162"/>
      <c r="E46" s="162"/>
      <c r="F46" s="162"/>
      <c r="G46" s="42">
        <f>(G32+G35+G42)/3</f>
        <v>100</v>
      </c>
    </row>
    <row r="47" spans="1:81" s="21" customFormat="1">
      <c r="A47" s="143"/>
      <c r="B47" s="161"/>
      <c r="C47" s="43" t="s">
        <v>58</v>
      </c>
      <c r="D47" s="43"/>
      <c r="E47" s="44" t="s">
        <v>130</v>
      </c>
      <c r="F47" s="44" t="s">
        <v>131</v>
      </c>
      <c r="G47" s="44" t="s">
        <v>132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1:81" s="21" customFormat="1">
      <c r="A48" s="143"/>
      <c r="B48" s="161"/>
      <c r="C48" s="46" t="s">
        <v>61</v>
      </c>
      <c r="D48" s="47" t="s">
        <v>50</v>
      </c>
      <c r="E48" s="113">
        <f>ROUND(((E49+E50+E51+E58+E59+E60+E52+E53+E54+E55+E56+E57)/12),2)</f>
        <v>30</v>
      </c>
      <c r="F48" s="113">
        <f>ROUND(((F49+F50+F51+F58+F59+F60+F52+F53+F54+F55+F56+F57)/9),2)</f>
        <v>30.44</v>
      </c>
      <c r="G48" s="30">
        <f>IF(F48/E48*100&gt;100,100,F48/E48*100)</f>
        <v>100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</row>
    <row r="49" spans="1:72" s="21" customFormat="1">
      <c r="A49" s="143"/>
      <c r="B49" s="161"/>
      <c r="C49" s="48" t="s">
        <v>62</v>
      </c>
      <c r="D49" s="49" t="s">
        <v>50</v>
      </c>
      <c r="E49" s="33">
        <f>'27'!E48</f>
        <v>30</v>
      </c>
      <c r="F49" s="33">
        <f>'27'!F48</f>
        <v>30</v>
      </c>
      <c r="G49" s="50"/>
      <c r="H49" s="53"/>
      <c r="I49" s="53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21" customFormat="1">
      <c r="A50" s="143"/>
      <c r="B50" s="161"/>
      <c r="C50" s="48" t="s">
        <v>63</v>
      </c>
      <c r="D50" s="49" t="s">
        <v>50</v>
      </c>
      <c r="E50" s="33">
        <f>'27'!E49</f>
        <v>30</v>
      </c>
      <c r="F50" s="33">
        <f>'27'!F49</f>
        <v>30</v>
      </c>
      <c r="G50" s="50"/>
      <c r="H50" s="53"/>
      <c r="I50" s="53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</row>
    <row r="51" spans="1:72" s="21" customFormat="1">
      <c r="A51" s="143"/>
      <c r="B51" s="161"/>
      <c r="C51" s="48" t="s">
        <v>64</v>
      </c>
      <c r="D51" s="49" t="s">
        <v>50</v>
      </c>
      <c r="E51" s="33">
        <f>'27'!E50</f>
        <v>30</v>
      </c>
      <c r="F51" s="33">
        <f>'27'!F50</f>
        <v>31</v>
      </c>
      <c r="G51" s="50"/>
      <c r="H51" s="53"/>
      <c r="I51" s="53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</row>
    <row r="52" spans="1:72" s="21" customFormat="1">
      <c r="A52" s="143"/>
      <c r="B52" s="161"/>
      <c r="C52" s="48" t="s">
        <v>65</v>
      </c>
      <c r="D52" s="49" t="s">
        <v>50</v>
      </c>
      <c r="E52" s="33">
        <f>'27'!E51</f>
        <v>30</v>
      </c>
      <c r="F52" s="33">
        <f>'27'!F51</f>
        <v>31</v>
      </c>
      <c r="G52" s="50"/>
      <c r="H52" s="53"/>
      <c r="I52" s="53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21" customFormat="1">
      <c r="A53" s="143"/>
      <c r="B53" s="161"/>
      <c r="C53" s="48" t="s">
        <v>66</v>
      </c>
      <c r="D53" s="49" t="s">
        <v>50</v>
      </c>
      <c r="E53" s="33">
        <f>'27'!E52</f>
        <v>30</v>
      </c>
      <c r="F53" s="33">
        <f>'27'!F52</f>
        <v>31</v>
      </c>
      <c r="G53" s="50"/>
      <c r="H53" s="53"/>
      <c r="I53" s="53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</row>
    <row r="54" spans="1:72" s="21" customFormat="1">
      <c r="A54" s="143"/>
      <c r="B54" s="161"/>
      <c r="C54" s="48" t="s">
        <v>67</v>
      </c>
      <c r="D54" s="49" t="s">
        <v>50</v>
      </c>
      <c r="E54" s="33">
        <f>'27'!E53</f>
        <v>30</v>
      </c>
      <c r="F54" s="33">
        <f>'27'!F53</f>
        <v>31</v>
      </c>
      <c r="G54" s="50"/>
      <c r="H54" s="53"/>
      <c r="I54" s="53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</row>
    <row r="55" spans="1:72" s="21" customFormat="1">
      <c r="A55" s="143"/>
      <c r="B55" s="161"/>
      <c r="C55" s="48" t="s">
        <v>68</v>
      </c>
      <c r="D55" s="49" t="s">
        <v>50</v>
      </c>
      <c r="E55" s="33">
        <f>'27'!E54</f>
        <v>30</v>
      </c>
      <c r="F55" s="33">
        <f>'27'!F54</f>
        <v>31</v>
      </c>
      <c r="G55" s="50"/>
      <c r="H55" s="53"/>
      <c r="I55" s="53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21" customFormat="1">
      <c r="A56" s="143"/>
      <c r="B56" s="161"/>
      <c r="C56" s="48" t="s">
        <v>69</v>
      </c>
      <c r="D56" s="49" t="s">
        <v>50</v>
      </c>
      <c r="E56" s="33">
        <f>'27'!E55</f>
        <v>30</v>
      </c>
      <c r="F56" s="33">
        <f>'27'!F55</f>
        <v>31</v>
      </c>
      <c r="G56" s="50"/>
      <c r="H56" s="53"/>
      <c r="I56" s="53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</row>
    <row r="57" spans="1:72" s="21" customFormat="1">
      <c r="A57" s="143"/>
      <c r="B57" s="161"/>
      <c r="C57" s="48" t="s">
        <v>70</v>
      </c>
      <c r="D57" s="49" t="s">
        <v>50</v>
      </c>
      <c r="E57" s="33">
        <f>'27'!E56</f>
        <v>30</v>
      </c>
      <c r="F57" s="33">
        <f>'27'!F56</f>
        <v>28</v>
      </c>
      <c r="G57" s="50"/>
      <c r="H57" s="53"/>
      <c r="I57" s="53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</row>
    <row r="58" spans="1:72" s="21" customFormat="1">
      <c r="A58" s="143"/>
      <c r="B58" s="161"/>
      <c r="C58" s="48" t="s">
        <v>71</v>
      </c>
      <c r="D58" s="49" t="s">
        <v>50</v>
      </c>
      <c r="E58" s="33">
        <f>'27'!E57</f>
        <v>30</v>
      </c>
      <c r="F58" s="33">
        <f>'27'!F57</f>
        <v>0</v>
      </c>
      <c r="G58" s="50"/>
      <c r="H58" s="53"/>
      <c r="I58" s="53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21" customFormat="1">
      <c r="A59" s="143"/>
      <c r="B59" s="161"/>
      <c r="C59" s="48" t="s">
        <v>72</v>
      </c>
      <c r="D59" s="49" t="s">
        <v>50</v>
      </c>
      <c r="E59" s="33">
        <f>'27'!E58</f>
        <v>30</v>
      </c>
      <c r="F59" s="33">
        <f>'27'!F58</f>
        <v>0</v>
      </c>
      <c r="G59" s="50"/>
      <c r="H59" s="53"/>
      <c r="I59" s="53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</row>
    <row r="60" spans="1:72" s="21" customFormat="1">
      <c r="A60" s="143"/>
      <c r="B60" s="161"/>
      <c r="C60" s="48" t="s">
        <v>73</v>
      </c>
      <c r="D60" s="49" t="s">
        <v>50</v>
      </c>
      <c r="E60" s="33">
        <f>'27'!E59</f>
        <v>30</v>
      </c>
      <c r="F60" s="33">
        <f>'27'!F59</f>
        <v>0</v>
      </c>
      <c r="G60" s="50"/>
      <c r="H60" s="53"/>
      <c r="I60" s="53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</row>
    <row r="61" spans="1:72">
      <c r="A61" s="143"/>
      <c r="B61" s="161"/>
      <c r="C61" s="163" t="s">
        <v>74</v>
      </c>
      <c r="D61" s="163"/>
      <c r="E61" s="163"/>
      <c r="F61" s="163"/>
      <c r="G61" s="51">
        <f>(G46+G48)/2</f>
        <v>100</v>
      </c>
    </row>
    <row r="62" spans="1:72">
      <c r="H62" s="34"/>
      <c r="I62" s="34"/>
      <c r="J62" s="34"/>
      <c r="K62" s="34"/>
      <c r="L62" s="34"/>
      <c r="M62" s="34"/>
    </row>
    <row r="63" spans="1:72">
      <c r="B63" s="136" t="s">
        <v>28</v>
      </c>
      <c r="C63" s="136"/>
    </row>
  </sheetData>
  <mergeCells count="25">
    <mergeCell ref="A31:A61"/>
    <mergeCell ref="B31:B61"/>
    <mergeCell ref="C46:F46"/>
    <mergeCell ref="C61:F61"/>
    <mergeCell ref="B63:C63"/>
    <mergeCell ref="B24:C24"/>
    <mergeCell ref="A25:G25"/>
    <mergeCell ref="A26:G26"/>
    <mergeCell ref="A27:A29"/>
    <mergeCell ref="B27:G27"/>
    <mergeCell ref="B28:B29"/>
    <mergeCell ref="C28:G28"/>
    <mergeCell ref="K14:K17"/>
    <mergeCell ref="B15:B16"/>
    <mergeCell ref="C15:G16"/>
    <mergeCell ref="H15:J16"/>
    <mergeCell ref="A19:A22"/>
    <mergeCell ref="B19:B21"/>
    <mergeCell ref="A14:A17"/>
    <mergeCell ref="B14:J14"/>
    <mergeCell ref="A2:J2"/>
    <mergeCell ref="A3:J3"/>
    <mergeCell ref="A4:J4"/>
    <mergeCell ref="A5:J5"/>
    <mergeCell ref="A7:J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16"/>
  <sheetViews>
    <sheetView view="pageBreakPreview" zoomScale="60" zoomScaleNormal="60" workbookViewId="0">
      <pane xSplit="5" ySplit="2" topLeftCell="G99" activePane="bottomRight" state="frozen"/>
      <selection pane="topRight" activeCell="F1" sqref="F1"/>
      <selection pane="bottomLeft" activeCell="A3" sqref="A3"/>
      <selection pane="bottomRight" activeCell="O107" sqref="O107:O110"/>
    </sheetView>
  </sheetViews>
  <sheetFormatPr defaultRowHeight="14.4"/>
  <cols>
    <col min="1" max="1" width="19.109375" customWidth="1"/>
    <col min="2" max="2" width="18" customWidth="1"/>
    <col min="3" max="3" width="39.6640625" customWidth="1"/>
    <col min="4" max="4" width="10.109375" customWidth="1"/>
    <col min="5" max="5" width="17.88671875" customWidth="1"/>
    <col min="6" max="6" width="108.6640625" customWidth="1"/>
    <col min="7" max="7" width="12.109375" customWidth="1"/>
    <col min="8" max="8" width="14.33203125" customWidth="1"/>
    <col min="9" max="9" width="15.44140625" customWidth="1"/>
    <col min="10" max="10" width="14" customWidth="1"/>
    <col min="11" max="11" width="14.33203125" customWidth="1"/>
    <col min="12" max="12" width="15.5546875" customWidth="1"/>
    <col min="13" max="13" width="14.5546875" customWidth="1"/>
    <col min="14" max="14" width="14.6640625" customWidth="1"/>
  </cols>
  <sheetData>
    <row r="1" spans="1:15" ht="199.5" customHeight="1">
      <c r="A1" s="54" t="s">
        <v>83</v>
      </c>
      <c r="B1" s="54" t="s">
        <v>141</v>
      </c>
      <c r="C1" s="54" t="s">
        <v>84</v>
      </c>
      <c r="D1" s="54" t="s">
        <v>85</v>
      </c>
      <c r="E1" s="54" t="s">
        <v>86</v>
      </c>
      <c r="F1" s="54" t="s">
        <v>31</v>
      </c>
      <c r="G1" s="54" t="s">
        <v>87</v>
      </c>
      <c r="H1" s="54" t="s">
        <v>88</v>
      </c>
      <c r="I1" s="55" t="s">
        <v>89</v>
      </c>
      <c r="J1" s="54" t="s">
        <v>90</v>
      </c>
      <c r="K1" s="54" t="s">
        <v>91</v>
      </c>
      <c r="L1" s="54" t="s">
        <v>92</v>
      </c>
      <c r="M1" s="54" t="s">
        <v>93</v>
      </c>
      <c r="N1" s="54" t="s">
        <v>94</v>
      </c>
    </row>
    <row r="2" spans="1:15" ht="24" customHeight="1">
      <c r="A2" s="56">
        <v>1</v>
      </c>
      <c r="B2" s="71">
        <v>2</v>
      </c>
      <c r="C2" s="55">
        <v>3</v>
      </c>
      <c r="D2" s="56">
        <v>4</v>
      </c>
      <c r="E2" s="71">
        <v>5</v>
      </c>
      <c r="F2" s="71">
        <v>6</v>
      </c>
      <c r="G2" s="56">
        <v>7</v>
      </c>
      <c r="H2" s="71">
        <v>8</v>
      </c>
      <c r="I2" s="71">
        <v>9</v>
      </c>
      <c r="J2" s="56">
        <v>10</v>
      </c>
      <c r="K2" s="71">
        <v>11</v>
      </c>
      <c r="L2" s="71">
        <v>12</v>
      </c>
      <c r="M2" s="56">
        <v>13</v>
      </c>
      <c r="N2" s="71">
        <v>14</v>
      </c>
    </row>
    <row r="3" spans="1:15" ht="78.75" customHeight="1">
      <c r="A3" s="164" t="s">
        <v>298</v>
      </c>
      <c r="B3" s="168" t="s">
        <v>272</v>
      </c>
      <c r="C3" s="170" t="s">
        <v>165</v>
      </c>
      <c r="D3" s="172" t="s">
        <v>95</v>
      </c>
      <c r="E3" s="54" t="s">
        <v>96</v>
      </c>
      <c r="F3" s="8" t="s">
        <v>20</v>
      </c>
      <c r="G3" s="57" t="s">
        <v>97</v>
      </c>
      <c r="H3" s="58" t="e">
        <f>#REF!</f>
        <v>#REF!</v>
      </c>
      <c r="I3" s="58" t="e">
        <f>#REF!</f>
        <v>#REF!</v>
      </c>
      <c r="J3" s="59" t="e">
        <f>IF(H3/I3*100&gt;100,100,H3/I3*100)</f>
        <v>#REF!</v>
      </c>
      <c r="K3" s="174" t="e">
        <f>(J3+J4+J5)/3</f>
        <v>#REF!</v>
      </c>
      <c r="L3" s="184" t="e">
        <f>(K3+K6)/2</f>
        <v>#REF!</v>
      </c>
      <c r="M3" s="166" t="s">
        <v>301</v>
      </c>
      <c r="N3" s="178"/>
      <c r="O3" s="181">
        <v>1</v>
      </c>
    </row>
    <row r="4" spans="1:15" ht="27.75" customHeight="1">
      <c r="A4" s="165"/>
      <c r="B4" s="168"/>
      <c r="C4" s="170"/>
      <c r="D4" s="173"/>
      <c r="E4" s="54" t="s">
        <v>96</v>
      </c>
      <c r="F4" s="8" t="s">
        <v>22</v>
      </c>
      <c r="G4" s="57" t="s">
        <v>97</v>
      </c>
      <c r="H4" s="58" t="e">
        <f>#REF!</f>
        <v>#REF!</v>
      </c>
      <c r="I4" s="58" t="e">
        <f>#REF!</f>
        <v>#REF!</v>
      </c>
      <c r="J4" s="59" t="e">
        <f>IF(I4/H4*100&gt;100,100,I4/H4*100)</f>
        <v>#REF!</v>
      </c>
      <c r="K4" s="175"/>
      <c r="L4" s="185"/>
      <c r="M4" s="167"/>
      <c r="N4" s="179"/>
      <c r="O4" s="182"/>
    </row>
    <row r="5" spans="1:15" ht="30" customHeight="1">
      <c r="A5" s="165"/>
      <c r="B5" s="168"/>
      <c r="C5" s="170"/>
      <c r="D5" s="173"/>
      <c r="E5" s="54" t="s">
        <v>96</v>
      </c>
      <c r="F5" s="8" t="s">
        <v>23</v>
      </c>
      <c r="G5" s="57" t="s">
        <v>97</v>
      </c>
      <c r="H5" s="58" t="e">
        <f>#REF!</f>
        <v>#REF!</v>
      </c>
      <c r="I5" s="58" t="e">
        <f>#REF!</f>
        <v>#REF!</v>
      </c>
      <c r="J5" s="59" t="e">
        <f>IF(I5/H5*100&gt;100,100,I5/H5*100)</f>
        <v>#REF!</v>
      </c>
      <c r="K5" s="175"/>
      <c r="L5" s="185"/>
      <c r="M5" s="167"/>
      <c r="N5" s="179"/>
      <c r="O5" s="182"/>
    </row>
    <row r="6" spans="1:15" ht="35.25" customHeight="1">
      <c r="A6" s="165"/>
      <c r="B6" s="169"/>
      <c r="C6" s="171"/>
      <c r="D6" s="173"/>
      <c r="E6" s="54" t="s">
        <v>98</v>
      </c>
      <c r="F6" s="60" t="s">
        <v>99</v>
      </c>
      <c r="G6" s="57" t="s">
        <v>100</v>
      </c>
      <c r="H6" s="61" t="e">
        <f>#REF!</f>
        <v>#REF!</v>
      </c>
      <c r="I6" s="61" t="e">
        <f>#REF!</f>
        <v>#REF!</v>
      </c>
      <c r="J6" s="59" t="e">
        <f>IF(I6/H6*100&gt;100,100,I6/H6*100)</f>
        <v>#REF!</v>
      </c>
      <c r="K6" s="59" t="e">
        <f>J6</f>
        <v>#REF!</v>
      </c>
      <c r="L6" s="185"/>
      <c r="M6" s="167"/>
      <c r="N6" s="180"/>
      <c r="O6" s="183"/>
    </row>
    <row r="7" spans="1:15" ht="35.25" customHeight="1">
      <c r="A7" s="165"/>
      <c r="B7" s="168" t="s">
        <v>273</v>
      </c>
      <c r="C7" s="170" t="s">
        <v>166</v>
      </c>
      <c r="D7" s="172" t="s">
        <v>95</v>
      </c>
      <c r="E7" s="54" t="s">
        <v>96</v>
      </c>
      <c r="F7" s="8" t="s">
        <v>20</v>
      </c>
      <c r="G7" s="57" t="s">
        <v>97</v>
      </c>
      <c r="H7" s="58" t="e">
        <f>#REF!</f>
        <v>#REF!</v>
      </c>
      <c r="I7" s="58" t="e">
        <f>#REF!</f>
        <v>#REF!</v>
      </c>
      <c r="J7" s="72" t="e">
        <f>IF(H7/I7*100&gt;100,100,H7/I7*100)</f>
        <v>#REF!</v>
      </c>
      <c r="K7" s="174" t="e">
        <f>(J7+J8+J9)/3</f>
        <v>#REF!</v>
      </c>
      <c r="L7" s="184" t="e">
        <f>(K7+K10)/2</f>
        <v>#REF!</v>
      </c>
      <c r="M7" s="167"/>
      <c r="N7" s="178"/>
      <c r="O7" s="181">
        <v>2</v>
      </c>
    </row>
    <row r="8" spans="1:15" ht="66" customHeight="1">
      <c r="A8" s="165"/>
      <c r="B8" s="168"/>
      <c r="C8" s="170"/>
      <c r="D8" s="173"/>
      <c r="E8" s="54" t="s">
        <v>96</v>
      </c>
      <c r="F8" s="8" t="s">
        <v>22</v>
      </c>
      <c r="G8" s="57" t="s">
        <v>97</v>
      </c>
      <c r="H8" s="58" t="e">
        <f>#REF!</f>
        <v>#REF!</v>
      </c>
      <c r="I8" s="58" t="e">
        <f>#REF!</f>
        <v>#REF!</v>
      </c>
      <c r="J8" s="72" t="e">
        <f>IF(I8/H8*100&gt;100,100,I8/H8*100)</f>
        <v>#REF!</v>
      </c>
      <c r="K8" s="175"/>
      <c r="L8" s="185"/>
      <c r="M8" s="167"/>
      <c r="N8" s="179"/>
      <c r="O8" s="182"/>
    </row>
    <row r="9" spans="1:15" ht="99" customHeight="1">
      <c r="A9" s="165"/>
      <c r="B9" s="168"/>
      <c r="C9" s="170"/>
      <c r="D9" s="173"/>
      <c r="E9" s="54" t="s">
        <v>96</v>
      </c>
      <c r="F9" s="8" t="s">
        <v>23</v>
      </c>
      <c r="G9" s="57" t="s">
        <v>97</v>
      </c>
      <c r="H9" s="58" t="e">
        <f>#REF!</f>
        <v>#REF!</v>
      </c>
      <c r="I9" s="58" t="e">
        <f>#REF!</f>
        <v>#REF!</v>
      </c>
      <c r="J9" s="72" t="e">
        <f>IF(I9/H9*100&gt;100,100,I9/H9*100)</f>
        <v>#REF!</v>
      </c>
      <c r="K9" s="175"/>
      <c r="L9" s="185"/>
      <c r="M9" s="167"/>
      <c r="N9" s="179"/>
      <c r="O9" s="182"/>
    </row>
    <row r="10" spans="1:15" ht="50.25" customHeight="1">
      <c r="A10" s="165"/>
      <c r="B10" s="169"/>
      <c r="C10" s="171"/>
      <c r="D10" s="173"/>
      <c r="E10" s="54" t="s">
        <v>98</v>
      </c>
      <c r="F10" s="60" t="s">
        <v>99</v>
      </c>
      <c r="G10" s="57" t="s">
        <v>100</v>
      </c>
      <c r="H10" s="61" t="e">
        <f>#REF!</f>
        <v>#REF!</v>
      </c>
      <c r="I10" s="61" t="e">
        <f>#REF!</f>
        <v>#REF!</v>
      </c>
      <c r="J10" s="72" t="e">
        <f>IF(I10/H10*100&gt;100,100,I10/H10*100)</f>
        <v>#REF!</v>
      </c>
      <c r="K10" s="72" t="e">
        <f>J10</f>
        <v>#REF!</v>
      </c>
      <c r="L10" s="185"/>
      <c r="M10" s="167"/>
      <c r="N10" s="180"/>
      <c r="O10" s="183"/>
    </row>
    <row r="11" spans="1:15" ht="24" customHeight="1">
      <c r="A11" s="165"/>
      <c r="B11" s="168" t="s">
        <v>274</v>
      </c>
      <c r="C11" s="170" t="s">
        <v>239</v>
      </c>
      <c r="D11" s="172" t="s">
        <v>95</v>
      </c>
      <c r="E11" s="54" t="s">
        <v>96</v>
      </c>
      <c r="F11" s="8" t="s">
        <v>20</v>
      </c>
      <c r="G11" s="57" t="s">
        <v>97</v>
      </c>
      <c r="H11" s="58" t="e">
        <f>#REF!</f>
        <v>#REF!</v>
      </c>
      <c r="I11" s="58" t="e">
        <f>#REF!</f>
        <v>#REF!</v>
      </c>
      <c r="J11" s="72" t="e">
        <f>IF(H11/I11*100&gt;100,100,H11/I11*100)</f>
        <v>#REF!</v>
      </c>
      <c r="K11" s="174" t="e">
        <f>(J11+J12+J13)/3</f>
        <v>#REF!</v>
      </c>
      <c r="L11" s="184" t="e">
        <f>(K11+K14)/2</f>
        <v>#REF!</v>
      </c>
      <c r="M11" s="167"/>
      <c r="N11" s="178"/>
      <c r="O11" s="181">
        <v>3</v>
      </c>
    </row>
    <row r="12" spans="1:15" ht="39.75" customHeight="1">
      <c r="A12" s="165"/>
      <c r="B12" s="168"/>
      <c r="C12" s="170"/>
      <c r="D12" s="173"/>
      <c r="E12" s="54" t="s">
        <v>96</v>
      </c>
      <c r="F12" s="8" t="s">
        <v>22</v>
      </c>
      <c r="G12" s="57" t="s">
        <v>97</v>
      </c>
      <c r="H12" s="58" t="e">
        <f>#REF!</f>
        <v>#REF!</v>
      </c>
      <c r="I12" s="58" t="e">
        <f>#REF!</f>
        <v>#REF!</v>
      </c>
      <c r="J12" s="72" t="e">
        <f>IF(I12/H12*100&gt;100,100,I12/H12*100)</f>
        <v>#REF!</v>
      </c>
      <c r="K12" s="175"/>
      <c r="L12" s="185"/>
      <c r="M12" s="167"/>
      <c r="N12" s="179"/>
      <c r="O12" s="182"/>
    </row>
    <row r="13" spans="1:15" ht="43.5" customHeight="1">
      <c r="A13" s="165"/>
      <c r="B13" s="168"/>
      <c r="C13" s="170"/>
      <c r="D13" s="173"/>
      <c r="E13" s="54" t="s">
        <v>96</v>
      </c>
      <c r="F13" s="8" t="s">
        <v>23</v>
      </c>
      <c r="G13" s="57" t="s">
        <v>97</v>
      </c>
      <c r="H13" s="58" t="e">
        <f>#REF!</f>
        <v>#REF!</v>
      </c>
      <c r="I13" s="58" t="e">
        <f>#REF!</f>
        <v>#REF!</v>
      </c>
      <c r="J13" s="72" t="e">
        <f>IF(I13/H13*100&gt;100,100,I13/H13*100)</f>
        <v>#REF!</v>
      </c>
      <c r="K13" s="175"/>
      <c r="L13" s="185"/>
      <c r="M13" s="167"/>
      <c r="N13" s="179"/>
      <c r="O13" s="182"/>
    </row>
    <row r="14" spans="1:15" ht="31.5" customHeight="1">
      <c r="A14" s="165"/>
      <c r="B14" s="169"/>
      <c r="C14" s="171"/>
      <c r="D14" s="173"/>
      <c r="E14" s="54" t="s">
        <v>98</v>
      </c>
      <c r="F14" s="60" t="s">
        <v>99</v>
      </c>
      <c r="G14" s="57" t="s">
        <v>100</v>
      </c>
      <c r="H14" s="61" t="e">
        <f>#REF!</f>
        <v>#REF!</v>
      </c>
      <c r="I14" s="61" t="e">
        <f>#REF!</f>
        <v>#REF!</v>
      </c>
      <c r="J14" s="72" t="e">
        <f>IF(I14/H14*100&gt;100,100,I14/H14*100)</f>
        <v>#REF!</v>
      </c>
      <c r="K14" s="72" t="e">
        <f>J14</f>
        <v>#REF!</v>
      </c>
      <c r="L14" s="185"/>
      <c r="M14" s="167"/>
      <c r="N14" s="180"/>
      <c r="O14" s="183"/>
    </row>
    <row r="15" spans="1:15" ht="49.5" customHeight="1">
      <c r="A15" s="165"/>
      <c r="B15" s="168" t="s">
        <v>275</v>
      </c>
      <c r="C15" s="170" t="s">
        <v>240</v>
      </c>
      <c r="D15" s="172" t="s">
        <v>95</v>
      </c>
      <c r="E15" s="54" t="s">
        <v>96</v>
      </c>
      <c r="F15" s="8" t="s">
        <v>20</v>
      </c>
      <c r="G15" s="57" t="s">
        <v>97</v>
      </c>
      <c r="H15" s="128">
        <f>'4'!D19</f>
        <v>10</v>
      </c>
      <c r="I15" s="128">
        <f>'4'!E19</f>
        <v>7.4</v>
      </c>
      <c r="J15" s="129">
        <v>100</v>
      </c>
      <c r="K15" s="174">
        <f>(J15+J16+J17)/3</f>
        <v>100</v>
      </c>
      <c r="L15" s="176">
        <f>(K15+K18)/2</f>
        <v>91.729323308270679</v>
      </c>
      <c r="M15" s="167"/>
      <c r="N15" s="178"/>
      <c r="O15" s="181">
        <v>4</v>
      </c>
    </row>
    <row r="16" spans="1:15" ht="39" customHeight="1">
      <c r="A16" s="165"/>
      <c r="B16" s="168"/>
      <c r="C16" s="170"/>
      <c r="D16" s="173"/>
      <c r="E16" s="54" t="s">
        <v>96</v>
      </c>
      <c r="F16" s="8" t="s">
        <v>22</v>
      </c>
      <c r="G16" s="57" t="s">
        <v>97</v>
      </c>
      <c r="H16" s="128">
        <f>'[1]4'!D20</f>
        <v>100</v>
      </c>
      <c r="I16" s="128">
        <f>'4'!E20</f>
        <v>100</v>
      </c>
      <c r="J16" s="129">
        <f>IF(I16/H16*100&gt;100,100,I16/H16*100)</f>
        <v>100</v>
      </c>
      <c r="K16" s="175"/>
      <c r="L16" s="177"/>
      <c r="M16" s="167"/>
      <c r="N16" s="179"/>
      <c r="O16" s="182"/>
    </row>
    <row r="17" spans="1:15" ht="32.25" customHeight="1">
      <c r="A17" s="165"/>
      <c r="B17" s="168"/>
      <c r="C17" s="170"/>
      <c r="D17" s="173"/>
      <c r="E17" s="54" t="s">
        <v>96</v>
      </c>
      <c r="F17" s="8" t="s">
        <v>23</v>
      </c>
      <c r="G17" s="57" t="s">
        <v>97</v>
      </c>
      <c r="H17" s="128">
        <f>'4'!D21</f>
        <v>70</v>
      </c>
      <c r="I17" s="128">
        <f>'4'!E21</f>
        <v>80</v>
      </c>
      <c r="J17" s="129">
        <f>IF(I17/H17*100&gt;100,100,I17/H17*100)</f>
        <v>100</v>
      </c>
      <c r="K17" s="175"/>
      <c r="L17" s="177"/>
      <c r="M17" s="167"/>
      <c r="N17" s="179"/>
      <c r="O17" s="182"/>
    </row>
    <row r="18" spans="1:15" ht="33" customHeight="1">
      <c r="A18" s="165"/>
      <c r="B18" s="169"/>
      <c r="C18" s="171"/>
      <c r="D18" s="173"/>
      <c r="E18" s="54" t="s">
        <v>98</v>
      </c>
      <c r="F18" s="60" t="s">
        <v>99</v>
      </c>
      <c r="G18" s="57" t="s">
        <v>100</v>
      </c>
      <c r="H18" s="16">
        <f>'4'!H22</f>
        <v>1.33</v>
      </c>
      <c r="I18" s="16">
        <f>'4'!I22</f>
        <v>1.1100000000000001</v>
      </c>
      <c r="J18" s="129">
        <f>IF(I18/H18*100&gt;100,100,I18/H18*100)</f>
        <v>83.458646616541358</v>
      </c>
      <c r="K18" s="129">
        <f>J18</f>
        <v>83.458646616541358</v>
      </c>
      <c r="L18" s="177"/>
      <c r="M18" s="167"/>
      <c r="N18" s="180"/>
      <c r="O18" s="183"/>
    </row>
    <row r="19" spans="1:15" ht="52.5" customHeight="1">
      <c r="A19" s="165"/>
      <c r="B19" s="168" t="s">
        <v>276</v>
      </c>
      <c r="C19" s="170" t="s">
        <v>241</v>
      </c>
      <c r="D19" s="172" t="s">
        <v>95</v>
      </c>
      <c r="E19" s="54" t="s">
        <v>96</v>
      </c>
      <c r="F19" s="8" t="s">
        <v>20</v>
      </c>
      <c r="G19" s="57" t="s">
        <v>97</v>
      </c>
      <c r="H19" s="128">
        <f>'5'!D19</f>
        <v>10</v>
      </c>
      <c r="I19" s="128">
        <f>'5'!E19</f>
        <v>8.6999999999999993</v>
      </c>
      <c r="J19" s="129">
        <f>IF(H19/I19*100&gt;100,100,H19/I19*100)</f>
        <v>100</v>
      </c>
      <c r="K19" s="174">
        <f>(J19+J20+J21)/3</f>
        <v>100</v>
      </c>
      <c r="L19" s="176">
        <f>(K19+K22)/2</f>
        <v>100</v>
      </c>
      <c r="M19" s="167"/>
      <c r="N19" s="178"/>
      <c r="O19" s="181">
        <v>5</v>
      </c>
    </row>
    <row r="20" spans="1:15" ht="39" customHeight="1">
      <c r="A20" s="165"/>
      <c r="B20" s="168"/>
      <c r="C20" s="170"/>
      <c r="D20" s="173"/>
      <c r="E20" s="54" t="s">
        <v>96</v>
      </c>
      <c r="F20" s="8" t="s">
        <v>22</v>
      </c>
      <c r="G20" s="57" t="s">
        <v>97</v>
      </c>
      <c r="H20" s="128">
        <f>'5'!D20</f>
        <v>100</v>
      </c>
      <c r="I20" s="128">
        <f>'5'!E20</f>
        <v>100</v>
      </c>
      <c r="J20" s="129">
        <f>IF(I20/H20*100&gt;100,100,I20/H20*100)</f>
        <v>100</v>
      </c>
      <c r="K20" s="175"/>
      <c r="L20" s="177"/>
      <c r="M20" s="167"/>
      <c r="N20" s="179"/>
      <c r="O20" s="182"/>
    </row>
    <row r="21" spans="1:15" ht="33.75" customHeight="1">
      <c r="A21" s="165"/>
      <c r="B21" s="168"/>
      <c r="C21" s="170"/>
      <c r="D21" s="173"/>
      <c r="E21" s="54" t="s">
        <v>96</v>
      </c>
      <c r="F21" s="8" t="s">
        <v>23</v>
      </c>
      <c r="G21" s="57" t="s">
        <v>97</v>
      </c>
      <c r="H21" s="128">
        <f>'5'!D21</f>
        <v>70</v>
      </c>
      <c r="I21" s="128">
        <f>'5'!E21</f>
        <v>80</v>
      </c>
      <c r="J21" s="129">
        <f>IF(I21/H21*100&gt;100,100,I21/H21*100)</f>
        <v>100</v>
      </c>
      <c r="K21" s="175"/>
      <c r="L21" s="177"/>
      <c r="M21" s="167"/>
      <c r="N21" s="179"/>
      <c r="O21" s="182"/>
    </row>
    <row r="22" spans="1:15" ht="33" customHeight="1">
      <c r="A22" s="165"/>
      <c r="B22" s="169"/>
      <c r="C22" s="171"/>
      <c r="D22" s="173"/>
      <c r="E22" s="54" t="s">
        <v>98</v>
      </c>
      <c r="F22" s="60" t="s">
        <v>99</v>
      </c>
      <c r="G22" s="57" t="s">
        <v>100</v>
      </c>
      <c r="H22" s="16">
        <f>'5'!H22</f>
        <v>4</v>
      </c>
      <c r="I22" s="16">
        <f>'5'!I22</f>
        <v>7</v>
      </c>
      <c r="J22" s="129">
        <f>IF(I22/H22*100&gt;100,100,I22/H22*100)</f>
        <v>100</v>
      </c>
      <c r="K22" s="129">
        <f>J22</f>
        <v>100</v>
      </c>
      <c r="L22" s="177"/>
      <c r="M22" s="167"/>
      <c r="N22" s="180"/>
      <c r="O22" s="183"/>
    </row>
    <row r="23" spans="1:15" ht="52.5" customHeight="1">
      <c r="A23" s="165"/>
      <c r="B23" s="168" t="s">
        <v>277</v>
      </c>
      <c r="C23" s="170" t="s">
        <v>242</v>
      </c>
      <c r="D23" s="172" t="s">
        <v>95</v>
      </c>
      <c r="E23" s="54" t="s">
        <v>96</v>
      </c>
      <c r="F23" s="8" t="s">
        <v>20</v>
      </c>
      <c r="G23" s="57" t="s">
        <v>97</v>
      </c>
      <c r="H23" s="128">
        <f>'6'!$D$19</f>
        <v>10</v>
      </c>
      <c r="I23" s="128">
        <f>'6'!$E$19</f>
        <v>9.1999999999999993</v>
      </c>
      <c r="J23" s="129">
        <f>IF(H23/I23*100&gt;100,100,H23/I23*100)</f>
        <v>100</v>
      </c>
      <c r="K23" s="174">
        <f>(J23+J24+J25)/3</f>
        <v>100</v>
      </c>
      <c r="L23" s="176">
        <f>(K23+K26)/2</f>
        <v>100</v>
      </c>
      <c r="M23" s="167"/>
      <c r="N23" s="178"/>
      <c r="O23" s="181">
        <v>6</v>
      </c>
    </row>
    <row r="24" spans="1:15" ht="39" customHeight="1">
      <c r="A24" s="165"/>
      <c r="B24" s="168"/>
      <c r="C24" s="170"/>
      <c r="D24" s="173"/>
      <c r="E24" s="54" t="s">
        <v>96</v>
      </c>
      <c r="F24" s="8" t="s">
        <v>22</v>
      </c>
      <c r="G24" s="57" t="s">
        <v>97</v>
      </c>
      <c r="H24" s="128">
        <f>'6'!$D$20</f>
        <v>100</v>
      </c>
      <c r="I24" s="128">
        <f>'6'!$E$20</f>
        <v>100</v>
      </c>
      <c r="J24" s="129">
        <f>IF(I24/H24*100&gt;100,100,I24/H24*100)</f>
        <v>100</v>
      </c>
      <c r="K24" s="175"/>
      <c r="L24" s="177"/>
      <c r="M24" s="167"/>
      <c r="N24" s="179"/>
      <c r="O24" s="182"/>
    </row>
    <row r="25" spans="1:15" ht="35.25" customHeight="1">
      <c r="A25" s="165"/>
      <c r="B25" s="168"/>
      <c r="C25" s="170"/>
      <c r="D25" s="173"/>
      <c r="E25" s="54" t="s">
        <v>96</v>
      </c>
      <c r="F25" s="8" t="s">
        <v>23</v>
      </c>
      <c r="G25" s="57" t="s">
        <v>97</v>
      </c>
      <c r="H25" s="128">
        <f>'6'!$D$21</f>
        <v>70</v>
      </c>
      <c r="I25" s="128">
        <f>'6'!$E$21</f>
        <v>80</v>
      </c>
      <c r="J25" s="129">
        <f>IF(I25/H25*100&gt;100,100,I25/H25*100)</f>
        <v>100</v>
      </c>
      <c r="K25" s="175"/>
      <c r="L25" s="177"/>
      <c r="M25" s="167"/>
      <c r="N25" s="179"/>
      <c r="O25" s="182"/>
    </row>
    <row r="26" spans="1:15" ht="33" customHeight="1">
      <c r="A26" s="165"/>
      <c r="B26" s="169"/>
      <c r="C26" s="171"/>
      <c r="D26" s="173"/>
      <c r="E26" s="54" t="s">
        <v>98</v>
      </c>
      <c r="F26" s="60" t="s">
        <v>99</v>
      </c>
      <c r="G26" s="57" t="s">
        <v>100</v>
      </c>
      <c r="H26" s="130">
        <f>'6'!$H$22</f>
        <v>12.67</v>
      </c>
      <c r="I26" s="16">
        <f>'6'!$I$22</f>
        <v>16.89</v>
      </c>
      <c r="J26" s="129">
        <f>IF(I26/H26*100&gt;100,100,I26/H26*100)</f>
        <v>100</v>
      </c>
      <c r="K26" s="129">
        <f>J26</f>
        <v>100</v>
      </c>
      <c r="L26" s="177"/>
      <c r="M26" s="167"/>
      <c r="N26" s="180"/>
      <c r="O26" s="183"/>
    </row>
    <row r="27" spans="1:15" ht="51" customHeight="1">
      <c r="A27" s="165"/>
      <c r="B27" s="168" t="s">
        <v>278</v>
      </c>
      <c r="C27" s="170" t="s">
        <v>243</v>
      </c>
      <c r="D27" s="172" t="s">
        <v>95</v>
      </c>
      <c r="E27" s="54" t="s">
        <v>96</v>
      </c>
      <c r="F27" s="8" t="s">
        <v>20</v>
      </c>
      <c r="G27" s="57" t="s">
        <v>97</v>
      </c>
      <c r="H27" s="128">
        <f>'7'!D19</f>
        <v>10</v>
      </c>
      <c r="I27" s="128">
        <f>'7'!E19</f>
        <v>6.6</v>
      </c>
      <c r="J27" s="129">
        <f>IF(H27/I27*100&gt;100,100,H27/I27*100)</f>
        <v>100</v>
      </c>
      <c r="K27" s="174">
        <f>(J27+J28+J29)/3</f>
        <v>100</v>
      </c>
      <c r="L27" s="176">
        <f>(K27+K30)/2</f>
        <v>88.692390139335473</v>
      </c>
      <c r="M27" s="167"/>
      <c r="N27" s="178"/>
      <c r="O27" s="181">
        <v>7</v>
      </c>
    </row>
    <row r="28" spans="1:15" ht="39" customHeight="1">
      <c r="A28" s="165"/>
      <c r="B28" s="168"/>
      <c r="C28" s="170"/>
      <c r="D28" s="173"/>
      <c r="E28" s="54" t="s">
        <v>96</v>
      </c>
      <c r="F28" s="8" t="s">
        <v>22</v>
      </c>
      <c r="G28" s="57" t="s">
        <v>97</v>
      </c>
      <c r="H28" s="128">
        <f>'7'!D20</f>
        <v>100</v>
      </c>
      <c r="I28" s="128">
        <f>'7'!E20</f>
        <v>100</v>
      </c>
      <c r="J28" s="129">
        <f>IF(I28/H28*100&gt;100,100,I28/H28*100)</f>
        <v>100</v>
      </c>
      <c r="K28" s="175"/>
      <c r="L28" s="177"/>
      <c r="M28" s="167"/>
      <c r="N28" s="179"/>
      <c r="O28" s="182"/>
    </row>
    <row r="29" spans="1:15" ht="33.75" customHeight="1">
      <c r="A29" s="165"/>
      <c r="B29" s="168"/>
      <c r="C29" s="170"/>
      <c r="D29" s="173"/>
      <c r="E29" s="54" t="s">
        <v>96</v>
      </c>
      <c r="F29" s="8" t="s">
        <v>23</v>
      </c>
      <c r="G29" s="57" t="s">
        <v>97</v>
      </c>
      <c r="H29" s="128">
        <f>'7'!D21</f>
        <v>66.7</v>
      </c>
      <c r="I29" s="128">
        <f>'7'!E21</f>
        <v>68.8</v>
      </c>
      <c r="J29" s="129">
        <f>IF(I29/H29*100&gt;100,100,I29/H29*100)</f>
        <v>100</v>
      </c>
      <c r="K29" s="175"/>
      <c r="L29" s="177"/>
      <c r="M29" s="167"/>
      <c r="N29" s="179"/>
      <c r="O29" s="182"/>
    </row>
    <row r="30" spans="1:15" ht="33" customHeight="1">
      <c r="A30" s="165"/>
      <c r="B30" s="169"/>
      <c r="C30" s="171"/>
      <c r="D30" s="173"/>
      <c r="E30" s="54" t="s">
        <v>98</v>
      </c>
      <c r="F30" s="60" t="s">
        <v>99</v>
      </c>
      <c r="G30" s="57" t="s">
        <v>100</v>
      </c>
      <c r="H30" s="130">
        <f>'7'!H22</f>
        <v>9.33</v>
      </c>
      <c r="I30" s="130">
        <f>'7'!I22</f>
        <v>7.22</v>
      </c>
      <c r="J30" s="129">
        <f>IF(I30/H30*100&gt;100,100,I30/H30*100)</f>
        <v>77.384780278670945</v>
      </c>
      <c r="K30" s="129">
        <f>J30</f>
        <v>77.384780278670945</v>
      </c>
      <c r="L30" s="177"/>
      <c r="M30" s="167"/>
      <c r="N30" s="180"/>
      <c r="O30" s="183"/>
    </row>
    <row r="31" spans="1:15" ht="54" customHeight="1">
      <c r="A31" s="165"/>
      <c r="B31" s="168" t="s">
        <v>279</v>
      </c>
      <c r="C31" s="170" t="s">
        <v>244</v>
      </c>
      <c r="D31" s="172" t="s">
        <v>95</v>
      </c>
      <c r="E31" s="54" t="s">
        <v>96</v>
      </c>
      <c r="F31" s="8" t="s">
        <v>20</v>
      </c>
      <c r="G31" s="57" t="s">
        <v>97</v>
      </c>
      <c r="H31" s="128">
        <f>'8'!$D$19</f>
        <v>10</v>
      </c>
      <c r="I31" s="128">
        <f>'8'!$E$19</f>
        <v>4.4000000000000004</v>
      </c>
      <c r="J31" s="129">
        <f>IF(H31/I31*100&gt;100,100,H31/I31*100)</f>
        <v>100</v>
      </c>
      <c r="K31" s="174">
        <f>(J31+J32+J33)/3</f>
        <v>100</v>
      </c>
      <c r="L31" s="176">
        <f>(K31+K34)/2</f>
        <v>98.489230370786032</v>
      </c>
      <c r="M31" s="167"/>
      <c r="N31" s="178"/>
      <c r="O31" s="181">
        <v>8</v>
      </c>
    </row>
    <row r="32" spans="1:15" ht="39" customHeight="1">
      <c r="A32" s="165"/>
      <c r="B32" s="168"/>
      <c r="C32" s="170"/>
      <c r="D32" s="173"/>
      <c r="E32" s="54" t="s">
        <v>96</v>
      </c>
      <c r="F32" s="8" t="s">
        <v>22</v>
      </c>
      <c r="G32" s="57" t="s">
        <v>97</v>
      </c>
      <c r="H32" s="128">
        <f>'8'!$D$20</f>
        <v>100</v>
      </c>
      <c r="I32" s="128">
        <f>'8'!$E$20</f>
        <v>100</v>
      </c>
      <c r="J32" s="129">
        <f>IF(I32/H32*100&gt;100,100,I32/H32*100)</f>
        <v>100</v>
      </c>
      <c r="K32" s="175"/>
      <c r="L32" s="177"/>
      <c r="M32" s="167"/>
      <c r="N32" s="179"/>
      <c r="O32" s="182"/>
    </row>
    <row r="33" spans="1:15" ht="33.75" customHeight="1">
      <c r="A33" s="165"/>
      <c r="B33" s="168"/>
      <c r="C33" s="170"/>
      <c r="D33" s="173"/>
      <c r="E33" s="54" t="s">
        <v>96</v>
      </c>
      <c r="F33" s="8" t="s">
        <v>23</v>
      </c>
      <c r="G33" s="57" t="s">
        <v>97</v>
      </c>
      <c r="H33" s="128">
        <f>'8'!$D$21</f>
        <v>66.7</v>
      </c>
      <c r="I33" s="128">
        <f>'8'!$E$21</f>
        <v>68.8</v>
      </c>
      <c r="J33" s="129">
        <f>IF(I33/H33*100&gt;100,100,I33/H33*100)</f>
        <v>100</v>
      </c>
      <c r="K33" s="175"/>
      <c r="L33" s="177"/>
      <c r="M33" s="167"/>
      <c r="N33" s="179"/>
      <c r="O33" s="182"/>
    </row>
    <row r="34" spans="1:15" ht="33" customHeight="1">
      <c r="A34" s="165"/>
      <c r="B34" s="169"/>
      <c r="C34" s="171"/>
      <c r="D34" s="173"/>
      <c r="E34" s="54" t="s">
        <v>98</v>
      </c>
      <c r="F34" s="60" t="s">
        <v>99</v>
      </c>
      <c r="G34" s="57" t="s">
        <v>100</v>
      </c>
      <c r="H34" s="130">
        <f>'8'!$H$22</f>
        <v>231.67</v>
      </c>
      <c r="I34" s="16">
        <f>'8'!$I$22</f>
        <v>224.67</v>
      </c>
      <c r="J34" s="129">
        <f>IF(I34/H34*100&gt;100,100,I34/H34*100)</f>
        <v>96.978460741572064</v>
      </c>
      <c r="K34" s="129">
        <f>J34</f>
        <v>96.978460741572064</v>
      </c>
      <c r="L34" s="177"/>
      <c r="M34" s="167"/>
      <c r="N34" s="180"/>
      <c r="O34" s="183"/>
    </row>
    <row r="35" spans="1:15" ht="49.5" customHeight="1">
      <c r="A35" s="165"/>
      <c r="B35" s="168" t="s">
        <v>280</v>
      </c>
      <c r="C35" s="170" t="s">
        <v>245</v>
      </c>
      <c r="D35" s="172" t="s">
        <v>95</v>
      </c>
      <c r="E35" s="54" t="s">
        <v>96</v>
      </c>
      <c r="F35" s="8" t="s">
        <v>20</v>
      </c>
      <c r="G35" s="57" t="s">
        <v>97</v>
      </c>
      <c r="H35" s="58" t="e">
        <f>#REF!</f>
        <v>#REF!</v>
      </c>
      <c r="I35" s="58" t="e">
        <f>#REF!</f>
        <v>#REF!</v>
      </c>
      <c r="J35" s="72" t="e">
        <f>IF(H35/I35*100&gt;100,100,H35/I35*100)</f>
        <v>#REF!</v>
      </c>
      <c r="K35" s="174" t="e">
        <f>(J35+J36+J37)/3</f>
        <v>#REF!</v>
      </c>
      <c r="L35" s="184" t="e">
        <f>(K35+K38)/2</f>
        <v>#REF!</v>
      </c>
      <c r="M35" s="167"/>
      <c r="N35" s="178"/>
      <c r="O35" s="181">
        <v>9</v>
      </c>
    </row>
    <row r="36" spans="1:15" ht="39" customHeight="1">
      <c r="A36" s="165"/>
      <c r="B36" s="168"/>
      <c r="C36" s="170"/>
      <c r="D36" s="173"/>
      <c r="E36" s="54" t="s">
        <v>96</v>
      </c>
      <c r="F36" s="8" t="s">
        <v>22</v>
      </c>
      <c r="G36" s="57" t="s">
        <v>97</v>
      </c>
      <c r="H36" s="58" t="e">
        <f>#REF!</f>
        <v>#REF!</v>
      </c>
      <c r="I36" s="58" t="e">
        <f>#REF!</f>
        <v>#REF!</v>
      </c>
      <c r="J36" s="72" t="e">
        <f>IF(I36/H36*100&gt;100,100,I36/H36*100)</f>
        <v>#REF!</v>
      </c>
      <c r="K36" s="175"/>
      <c r="L36" s="185"/>
      <c r="M36" s="167"/>
      <c r="N36" s="179"/>
      <c r="O36" s="182"/>
    </row>
    <row r="37" spans="1:15" ht="36.75" customHeight="1">
      <c r="A37" s="165"/>
      <c r="B37" s="168"/>
      <c r="C37" s="170"/>
      <c r="D37" s="173"/>
      <c r="E37" s="54" t="s">
        <v>96</v>
      </c>
      <c r="F37" s="8" t="s">
        <v>23</v>
      </c>
      <c r="G37" s="57" t="s">
        <v>97</v>
      </c>
      <c r="H37" s="58" t="e">
        <f>#REF!</f>
        <v>#REF!</v>
      </c>
      <c r="I37" s="58" t="e">
        <f>#REF!</f>
        <v>#REF!</v>
      </c>
      <c r="J37" s="72" t="e">
        <f>IF(I37/H37*100&gt;100,100,I37/H37*100)</f>
        <v>#REF!</v>
      </c>
      <c r="K37" s="175"/>
      <c r="L37" s="185"/>
      <c r="M37" s="167"/>
      <c r="N37" s="179"/>
      <c r="O37" s="182"/>
    </row>
    <row r="38" spans="1:15" ht="33" customHeight="1">
      <c r="A38" s="165"/>
      <c r="B38" s="169"/>
      <c r="C38" s="171"/>
      <c r="D38" s="173"/>
      <c r="E38" s="54" t="s">
        <v>98</v>
      </c>
      <c r="F38" s="60" t="s">
        <v>99</v>
      </c>
      <c r="G38" s="57" t="s">
        <v>100</v>
      </c>
      <c r="H38" s="84" t="e">
        <f>#REF!</f>
        <v>#REF!</v>
      </c>
      <c r="I38" s="61" t="e">
        <f>#REF!</f>
        <v>#REF!</v>
      </c>
      <c r="J38" s="72" t="e">
        <f>IF(I38/H38*100&gt;100,100,I38/H38*100)</f>
        <v>#REF!</v>
      </c>
      <c r="K38" s="72" t="e">
        <f>J38</f>
        <v>#REF!</v>
      </c>
      <c r="L38" s="185"/>
      <c r="M38" s="167"/>
      <c r="N38" s="180"/>
      <c r="O38" s="183"/>
    </row>
    <row r="39" spans="1:15" ht="51" customHeight="1">
      <c r="A39" s="165"/>
      <c r="B39" s="168" t="s">
        <v>281</v>
      </c>
      <c r="C39" s="170" t="s">
        <v>246</v>
      </c>
      <c r="D39" s="172" t="s">
        <v>95</v>
      </c>
      <c r="E39" s="54" t="s">
        <v>96</v>
      </c>
      <c r="F39" s="8" t="s">
        <v>20</v>
      </c>
      <c r="G39" s="57" t="s">
        <v>97</v>
      </c>
      <c r="H39" s="58" t="e">
        <f>#REF!</f>
        <v>#REF!</v>
      </c>
      <c r="I39" s="58" t="e">
        <f>#REF!</f>
        <v>#REF!</v>
      </c>
      <c r="J39" s="72" t="e">
        <f>IF(H39/I39*100&gt;100,100,H39/I39*100)</f>
        <v>#REF!</v>
      </c>
      <c r="K39" s="174" t="e">
        <f>(J39+J40+J41)/3</f>
        <v>#REF!</v>
      </c>
      <c r="L39" s="184" t="e">
        <f>(K39+K42)/2</f>
        <v>#REF!</v>
      </c>
      <c r="M39" s="167"/>
      <c r="N39" s="178"/>
      <c r="O39" s="181">
        <v>10</v>
      </c>
    </row>
    <row r="40" spans="1:15" ht="39" customHeight="1">
      <c r="A40" s="165"/>
      <c r="B40" s="168"/>
      <c r="C40" s="170"/>
      <c r="D40" s="173"/>
      <c r="E40" s="54" t="s">
        <v>96</v>
      </c>
      <c r="F40" s="8" t="s">
        <v>22</v>
      </c>
      <c r="G40" s="57" t="s">
        <v>97</v>
      </c>
      <c r="H40" s="58" t="e">
        <f>#REF!</f>
        <v>#REF!</v>
      </c>
      <c r="I40" s="58" t="e">
        <f>#REF!</f>
        <v>#REF!</v>
      </c>
      <c r="J40" s="72" t="e">
        <f>IF(I40/H40*100&gt;100,100,I40/H40*100)</f>
        <v>#REF!</v>
      </c>
      <c r="K40" s="175"/>
      <c r="L40" s="185"/>
      <c r="M40" s="167"/>
      <c r="N40" s="179"/>
      <c r="O40" s="182"/>
    </row>
    <row r="41" spans="1:15" ht="36.75" customHeight="1">
      <c r="A41" s="165"/>
      <c r="B41" s="168"/>
      <c r="C41" s="170"/>
      <c r="D41" s="173"/>
      <c r="E41" s="54" t="s">
        <v>96</v>
      </c>
      <c r="F41" s="8" t="s">
        <v>23</v>
      </c>
      <c r="G41" s="57" t="s">
        <v>97</v>
      </c>
      <c r="H41" s="58" t="e">
        <f>#REF!</f>
        <v>#REF!</v>
      </c>
      <c r="I41" s="58" t="e">
        <f>#REF!</f>
        <v>#REF!</v>
      </c>
      <c r="J41" s="72" t="e">
        <f>IF(I41/H41*100&gt;100,100,I41/H41*100)</f>
        <v>#REF!</v>
      </c>
      <c r="K41" s="175"/>
      <c r="L41" s="185"/>
      <c r="M41" s="167"/>
      <c r="N41" s="179"/>
      <c r="O41" s="182"/>
    </row>
    <row r="42" spans="1:15" ht="33" customHeight="1">
      <c r="A42" s="165"/>
      <c r="B42" s="169"/>
      <c r="C42" s="171"/>
      <c r="D42" s="173"/>
      <c r="E42" s="54" t="s">
        <v>98</v>
      </c>
      <c r="F42" s="60" t="s">
        <v>99</v>
      </c>
      <c r="G42" s="57" t="s">
        <v>100</v>
      </c>
      <c r="H42" s="84" t="e">
        <f>#REF!</f>
        <v>#REF!</v>
      </c>
      <c r="I42" s="61" t="e">
        <f>#REF!</f>
        <v>#REF!</v>
      </c>
      <c r="J42" s="72" t="e">
        <f>IF(I42/H42*100&gt;100,100,I42/H42*100)</f>
        <v>#REF!</v>
      </c>
      <c r="K42" s="72" t="e">
        <f>J42</f>
        <v>#REF!</v>
      </c>
      <c r="L42" s="185"/>
      <c r="M42" s="167"/>
      <c r="N42" s="180"/>
      <c r="O42" s="183"/>
    </row>
    <row r="43" spans="1:15" ht="51" customHeight="1">
      <c r="A43" s="165"/>
      <c r="B43" s="168" t="s">
        <v>282</v>
      </c>
      <c r="C43" s="170" t="s">
        <v>247</v>
      </c>
      <c r="D43" s="172" t="s">
        <v>95</v>
      </c>
      <c r="E43" s="54" t="s">
        <v>96</v>
      </c>
      <c r="F43" s="8" t="s">
        <v>20</v>
      </c>
      <c r="G43" s="57" t="s">
        <v>97</v>
      </c>
      <c r="H43" s="58" t="e">
        <f>#REF!</f>
        <v>#REF!</v>
      </c>
      <c r="I43" s="58" t="e">
        <f>#REF!</f>
        <v>#REF!</v>
      </c>
      <c r="J43" s="72" t="e">
        <f>IF(H43/I43*100&gt;100,100,H43/I43*100)</f>
        <v>#REF!</v>
      </c>
      <c r="K43" s="174" t="e">
        <f>(J43+J44+J45)/3</f>
        <v>#REF!</v>
      </c>
      <c r="L43" s="184" t="e">
        <f>(K43+K46)/2</f>
        <v>#REF!</v>
      </c>
      <c r="M43" s="167"/>
      <c r="N43" s="178"/>
      <c r="O43" s="181">
        <v>11</v>
      </c>
    </row>
    <row r="44" spans="1:15" ht="39" customHeight="1">
      <c r="A44" s="165"/>
      <c r="B44" s="168"/>
      <c r="C44" s="170"/>
      <c r="D44" s="173"/>
      <c r="E44" s="54" t="s">
        <v>96</v>
      </c>
      <c r="F44" s="8" t="s">
        <v>22</v>
      </c>
      <c r="G44" s="57" t="s">
        <v>97</v>
      </c>
      <c r="H44" s="58" t="e">
        <f>#REF!</f>
        <v>#REF!</v>
      </c>
      <c r="I44" s="58" t="e">
        <f>#REF!</f>
        <v>#REF!</v>
      </c>
      <c r="J44" s="72" t="e">
        <f>IF(I44/H44*100&gt;100,100,I44/H44*100)</f>
        <v>#REF!</v>
      </c>
      <c r="K44" s="175"/>
      <c r="L44" s="185"/>
      <c r="M44" s="167"/>
      <c r="N44" s="179"/>
      <c r="O44" s="182"/>
    </row>
    <row r="45" spans="1:15" ht="33.75" customHeight="1">
      <c r="A45" s="165"/>
      <c r="B45" s="168"/>
      <c r="C45" s="170"/>
      <c r="D45" s="173"/>
      <c r="E45" s="54" t="s">
        <v>96</v>
      </c>
      <c r="F45" s="8" t="s">
        <v>23</v>
      </c>
      <c r="G45" s="57" t="s">
        <v>97</v>
      </c>
      <c r="H45" s="58" t="e">
        <f>#REF!</f>
        <v>#REF!</v>
      </c>
      <c r="I45" s="58" t="e">
        <f>#REF!</f>
        <v>#REF!</v>
      </c>
      <c r="J45" s="72" t="e">
        <f>IF(I45/H45*100&gt;100,100,I45/H45*100)</f>
        <v>#REF!</v>
      </c>
      <c r="K45" s="175"/>
      <c r="L45" s="185"/>
      <c r="M45" s="167"/>
      <c r="N45" s="179"/>
      <c r="O45" s="182"/>
    </row>
    <row r="46" spans="1:15" ht="33" customHeight="1">
      <c r="A46" s="165"/>
      <c r="B46" s="169"/>
      <c r="C46" s="171"/>
      <c r="D46" s="173"/>
      <c r="E46" s="54" t="s">
        <v>98</v>
      </c>
      <c r="F46" s="60" t="s">
        <v>99</v>
      </c>
      <c r="G46" s="57" t="s">
        <v>100</v>
      </c>
      <c r="H46" s="84" t="e">
        <f>#REF!</f>
        <v>#REF!</v>
      </c>
      <c r="I46" s="61" t="e">
        <f>#REF!</f>
        <v>#REF!</v>
      </c>
      <c r="J46" s="72" t="e">
        <f>IF(I46/H46*100&gt;100,100,I46/H46*100)</f>
        <v>#REF!</v>
      </c>
      <c r="K46" s="72" t="e">
        <f>J46</f>
        <v>#REF!</v>
      </c>
      <c r="L46" s="185"/>
      <c r="M46" s="167"/>
      <c r="N46" s="180"/>
      <c r="O46" s="183"/>
    </row>
    <row r="47" spans="1:15" ht="52.5" customHeight="1">
      <c r="A47" s="165"/>
      <c r="B47" s="168" t="s">
        <v>283</v>
      </c>
      <c r="C47" s="170" t="s">
        <v>248</v>
      </c>
      <c r="D47" s="172" t="s">
        <v>95</v>
      </c>
      <c r="E47" s="54" t="s">
        <v>96</v>
      </c>
      <c r="F47" s="8" t="s">
        <v>20</v>
      </c>
      <c r="G47" s="57" t="s">
        <v>97</v>
      </c>
      <c r="H47" s="58" t="e">
        <f>#REF!</f>
        <v>#REF!</v>
      </c>
      <c r="I47" s="58" t="e">
        <f>#REF!</f>
        <v>#REF!</v>
      </c>
      <c r="J47" s="72" t="e">
        <f>IF(H47/I47*100&gt;100,100,H47/I47*100)</f>
        <v>#REF!</v>
      </c>
      <c r="K47" s="174" t="e">
        <f>(J47+J48+J49)/3</f>
        <v>#REF!</v>
      </c>
      <c r="L47" s="184" t="e">
        <f>(K47+K50)/2</f>
        <v>#REF!</v>
      </c>
      <c r="M47" s="167"/>
      <c r="N47" s="178"/>
      <c r="O47" s="181">
        <v>12</v>
      </c>
    </row>
    <row r="48" spans="1:15" ht="39" customHeight="1">
      <c r="A48" s="165"/>
      <c r="B48" s="168"/>
      <c r="C48" s="170"/>
      <c r="D48" s="173"/>
      <c r="E48" s="54" t="s">
        <v>96</v>
      </c>
      <c r="F48" s="8" t="s">
        <v>22</v>
      </c>
      <c r="G48" s="57" t="s">
        <v>97</v>
      </c>
      <c r="H48" s="58" t="e">
        <f>#REF!</f>
        <v>#REF!</v>
      </c>
      <c r="I48" s="58" t="e">
        <f>#REF!</f>
        <v>#REF!</v>
      </c>
      <c r="J48" s="72" t="e">
        <f>IF(I48/H48*100&gt;100,100,I48/H48*100)</f>
        <v>#REF!</v>
      </c>
      <c r="K48" s="175"/>
      <c r="L48" s="185"/>
      <c r="M48" s="167"/>
      <c r="N48" s="179"/>
      <c r="O48" s="182"/>
    </row>
    <row r="49" spans="1:15" ht="32.25" customHeight="1">
      <c r="A49" s="165"/>
      <c r="B49" s="168"/>
      <c r="C49" s="170"/>
      <c r="D49" s="173"/>
      <c r="E49" s="54" t="s">
        <v>96</v>
      </c>
      <c r="F49" s="8" t="s">
        <v>23</v>
      </c>
      <c r="G49" s="57" t="s">
        <v>97</v>
      </c>
      <c r="H49" s="58" t="e">
        <f>#REF!</f>
        <v>#REF!</v>
      </c>
      <c r="I49" s="58" t="e">
        <f>#REF!</f>
        <v>#REF!</v>
      </c>
      <c r="J49" s="72" t="e">
        <f>IF(I49/H49*100&gt;100,100,I49/H49*100)</f>
        <v>#REF!</v>
      </c>
      <c r="K49" s="175"/>
      <c r="L49" s="185"/>
      <c r="M49" s="167"/>
      <c r="N49" s="179"/>
      <c r="O49" s="182"/>
    </row>
    <row r="50" spans="1:15" ht="33" customHeight="1">
      <c r="A50" s="165"/>
      <c r="B50" s="169"/>
      <c r="C50" s="171"/>
      <c r="D50" s="173"/>
      <c r="E50" s="54" t="s">
        <v>98</v>
      </c>
      <c r="F50" s="60" t="s">
        <v>99</v>
      </c>
      <c r="G50" s="57" t="s">
        <v>100</v>
      </c>
      <c r="H50" s="84" t="e">
        <f>#REF!</f>
        <v>#REF!</v>
      </c>
      <c r="I50" s="61" t="e">
        <f>#REF!</f>
        <v>#REF!</v>
      </c>
      <c r="J50" s="72" t="e">
        <f>IF(I50/H50*100&gt;100,100,I50/H50*100)</f>
        <v>#REF!</v>
      </c>
      <c r="K50" s="72" t="e">
        <f>J50</f>
        <v>#REF!</v>
      </c>
      <c r="L50" s="185"/>
      <c r="M50" s="167"/>
      <c r="N50" s="180"/>
      <c r="O50" s="183"/>
    </row>
    <row r="51" spans="1:15" ht="52.5" customHeight="1">
      <c r="A51" s="165"/>
      <c r="B51" s="168" t="s">
        <v>284</v>
      </c>
      <c r="C51" s="170" t="s">
        <v>249</v>
      </c>
      <c r="D51" s="172" t="s">
        <v>95</v>
      </c>
      <c r="E51" s="54" t="s">
        <v>96</v>
      </c>
      <c r="F51" s="8" t="s">
        <v>20</v>
      </c>
      <c r="G51" s="57" t="s">
        <v>97</v>
      </c>
      <c r="H51" s="58" t="e">
        <f>#REF!</f>
        <v>#REF!</v>
      </c>
      <c r="I51" s="58" t="e">
        <f>#REF!</f>
        <v>#REF!</v>
      </c>
      <c r="J51" s="72" t="e">
        <f>IF(H51/I51*100&gt;100,100,H51/I51*100)</f>
        <v>#REF!</v>
      </c>
      <c r="K51" s="174" t="e">
        <f>(J51+J52+J53)/3</f>
        <v>#REF!</v>
      </c>
      <c r="L51" s="184" t="e">
        <f>(K51+K54)/2</f>
        <v>#REF!</v>
      </c>
      <c r="M51" s="167"/>
      <c r="N51" s="178"/>
      <c r="O51" s="181">
        <v>13</v>
      </c>
    </row>
    <row r="52" spans="1:15" ht="39" customHeight="1">
      <c r="A52" s="165"/>
      <c r="B52" s="168"/>
      <c r="C52" s="170"/>
      <c r="D52" s="173"/>
      <c r="E52" s="54" t="s">
        <v>96</v>
      </c>
      <c r="F52" s="8" t="s">
        <v>22</v>
      </c>
      <c r="G52" s="57" t="s">
        <v>97</v>
      </c>
      <c r="H52" s="58" t="e">
        <f>#REF!</f>
        <v>#REF!</v>
      </c>
      <c r="I52" s="58" t="e">
        <f>#REF!</f>
        <v>#REF!</v>
      </c>
      <c r="J52" s="72" t="e">
        <f>IF(I52/H52*100&gt;100,100,I52/H52*100)</f>
        <v>#REF!</v>
      </c>
      <c r="K52" s="175"/>
      <c r="L52" s="185"/>
      <c r="M52" s="167"/>
      <c r="N52" s="179"/>
      <c r="O52" s="182"/>
    </row>
    <row r="53" spans="1:15" ht="36.75" customHeight="1">
      <c r="A53" s="165"/>
      <c r="B53" s="168"/>
      <c r="C53" s="170"/>
      <c r="D53" s="173"/>
      <c r="E53" s="54" t="s">
        <v>96</v>
      </c>
      <c r="F53" s="8" t="s">
        <v>23</v>
      </c>
      <c r="G53" s="57" t="s">
        <v>97</v>
      </c>
      <c r="H53" s="58" t="e">
        <f>#REF!</f>
        <v>#REF!</v>
      </c>
      <c r="I53" s="58" t="e">
        <f>#REF!</f>
        <v>#REF!</v>
      </c>
      <c r="J53" s="72" t="e">
        <f>IF(I53/H53*100&gt;100,100,I53/H53*100)</f>
        <v>#REF!</v>
      </c>
      <c r="K53" s="175"/>
      <c r="L53" s="185"/>
      <c r="M53" s="167"/>
      <c r="N53" s="179"/>
      <c r="O53" s="182"/>
    </row>
    <row r="54" spans="1:15" ht="33" customHeight="1">
      <c r="A54" s="165"/>
      <c r="B54" s="169"/>
      <c r="C54" s="171"/>
      <c r="D54" s="173"/>
      <c r="E54" s="54" t="s">
        <v>98</v>
      </c>
      <c r="F54" s="60" t="s">
        <v>99</v>
      </c>
      <c r="G54" s="57" t="s">
        <v>100</v>
      </c>
      <c r="H54" s="84" t="e">
        <f>#REF!</f>
        <v>#REF!</v>
      </c>
      <c r="I54" s="61" t="e">
        <f>#REF!</f>
        <v>#REF!</v>
      </c>
      <c r="J54" s="72" t="e">
        <f>IF(I54/H54*100&gt;100,100,I54/H54*100)</f>
        <v>#REF!</v>
      </c>
      <c r="K54" s="72" t="e">
        <f>J54</f>
        <v>#REF!</v>
      </c>
      <c r="L54" s="185"/>
      <c r="M54" s="167"/>
      <c r="N54" s="180"/>
      <c r="O54" s="183"/>
    </row>
    <row r="55" spans="1:15" ht="54" customHeight="1">
      <c r="A55" s="165"/>
      <c r="B55" s="168" t="s">
        <v>285</v>
      </c>
      <c r="C55" s="170" t="s">
        <v>250</v>
      </c>
      <c r="D55" s="172" t="s">
        <v>95</v>
      </c>
      <c r="E55" s="54" t="s">
        <v>96</v>
      </c>
      <c r="F55" s="8" t="s">
        <v>20</v>
      </c>
      <c r="G55" s="57" t="s">
        <v>97</v>
      </c>
      <c r="H55" s="128">
        <f>'14'!$D$19</f>
        <v>12</v>
      </c>
      <c r="I55" s="128">
        <f>'14'!$E$19</f>
        <v>3.7</v>
      </c>
      <c r="J55" s="129">
        <f>IF(H55/I55*100&gt;100,100,H55/I55*100)</f>
        <v>100</v>
      </c>
      <c r="K55" s="174">
        <f>(J55+J56+J57)/3</f>
        <v>100</v>
      </c>
      <c r="L55" s="176">
        <f>(K55+K58)/2</f>
        <v>100</v>
      </c>
      <c r="M55" s="167"/>
      <c r="N55" s="178"/>
      <c r="O55" s="181">
        <v>14</v>
      </c>
    </row>
    <row r="56" spans="1:15" ht="39" customHeight="1">
      <c r="A56" s="165"/>
      <c r="B56" s="168"/>
      <c r="C56" s="170"/>
      <c r="D56" s="173"/>
      <c r="E56" s="54" t="s">
        <v>96</v>
      </c>
      <c r="F56" s="8" t="s">
        <v>22</v>
      </c>
      <c r="G56" s="57" t="s">
        <v>97</v>
      </c>
      <c r="H56" s="128">
        <f>'14'!$D$20</f>
        <v>100</v>
      </c>
      <c r="I56" s="128">
        <f>'14'!$E$20</f>
        <v>100</v>
      </c>
      <c r="J56" s="129">
        <f>IF(I56/H56*100&gt;100,100,I56/H56*100)</f>
        <v>100</v>
      </c>
      <c r="K56" s="175"/>
      <c r="L56" s="177"/>
      <c r="M56" s="167"/>
      <c r="N56" s="179"/>
      <c r="O56" s="182"/>
    </row>
    <row r="57" spans="1:15" ht="36.75" customHeight="1">
      <c r="A57" s="165"/>
      <c r="B57" s="168"/>
      <c r="C57" s="170"/>
      <c r="D57" s="173"/>
      <c r="E57" s="54" t="s">
        <v>96</v>
      </c>
      <c r="F57" s="8" t="s">
        <v>23</v>
      </c>
      <c r="G57" s="57" t="s">
        <v>97</v>
      </c>
      <c r="H57" s="128">
        <f>'14'!$D$21</f>
        <v>70</v>
      </c>
      <c r="I57" s="128">
        <f>'14'!$E$21</f>
        <v>80</v>
      </c>
      <c r="J57" s="129">
        <f>IF(I57/H57*100&gt;100,100,I57/H57*100)</f>
        <v>100</v>
      </c>
      <c r="K57" s="175"/>
      <c r="L57" s="177"/>
      <c r="M57" s="167"/>
      <c r="N57" s="179"/>
      <c r="O57" s="182"/>
    </row>
    <row r="58" spans="1:15" ht="33" customHeight="1">
      <c r="A58" s="165"/>
      <c r="B58" s="169"/>
      <c r="C58" s="171"/>
      <c r="D58" s="173"/>
      <c r="E58" s="54" t="s">
        <v>98</v>
      </c>
      <c r="F58" s="60" t="s">
        <v>99</v>
      </c>
      <c r="G58" s="57" t="s">
        <v>100</v>
      </c>
      <c r="H58" s="130">
        <f>'14'!$H$22</f>
        <v>35</v>
      </c>
      <c r="I58" s="16">
        <f>'14'!$I$22</f>
        <v>36.11</v>
      </c>
      <c r="J58" s="129">
        <f>IF(I58/H58*100&gt;100,100,I58/H58*100)</f>
        <v>100</v>
      </c>
      <c r="K58" s="129">
        <f>J58</f>
        <v>100</v>
      </c>
      <c r="L58" s="177"/>
      <c r="M58" s="167"/>
      <c r="N58" s="180"/>
      <c r="O58" s="183"/>
    </row>
    <row r="59" spans="1:15" ht="52.5" customHeight="1">
      <c r="A59" s="165"/>
      <c r="B59" s="168" t="s">
        <v>286</v>
      </c>
      <c r="C59" s="170" t="s">
        <v>251</v>
      </c>
      <c r="D59" s="172" t="s">
        <v>95</v>
      </c>
      <c r="E59" s="54" t="s">
        <v>96</v>
      </c>
      <c r="F59" s="8" t="s">
        <v>20</v>
      </c>
      <c r="G59" s="57" t="s">
        <v>97</v>
      </c>
      <c r="H59" s="58" t="e">
        <f>#REF!</f>
        <v>#REF!</v>
      </c>
      <c r="I59" s="58" t="e">
        <f>#REF!</f>
        <v>#REF!</v>
      </c>
      <c r="J59" s="72" t="e">
        <f>IF(H59/I59*100&gt;100,100,H59/I59*100)</f>
        <v>#REF!</v>
      </c>
      <c r="K59" s="174" t="e">
        <f>(J59+J60+J61)/3</f>
        <v>#REF!</v>
      </c>
      <c r="L59" s="184" t="e">
        <f>(K59+K62)/2</f>
        <v>#REF!</v>
      </c>
      <c r="M59" s="167"/>
      <c r="N59" s="178"/>
      <c r="O59" s="181">
        <v>15</v>
      </c>
    </row>
    <row r="60" spans="1:15" ht="39" customHeight="1">
      <c r="A60" s="165"/>
      <c r="B60" s="168"/>
      <c r="C60" s="170"/>
      <c r="D60" s="173"/>
      <c r="E60" s="54" t="s">
        <v>96</v>
      </c>
      <c r="F60" s="8" t="s">
        <v>22</v>
      </c>
      <c r="G60" s="57" t="s">
        <v>97</v>
      </c>
      <c r="H60" s="58" t="e">
        <f>#REF!</f>
        <v>#REF!</v>
      </c>
      <c r="I60" s="58" t="e">
        <f>#REF!</f>
        <v>#REF!</v>
      </c>
      <c r="J60" s="72" t="e">
        <f>IF(I60/H60*100&gt;100,100,I60/H60*100)</f>
        <v>#REF!</v>
      </c>
      <c r="K60" s="175"/>
      <c r="L60" s="185"/>
      <c r="M60" s="167"/>
      <c r="N60" s="179"/>
      <c r="O60" s="182"/>
    </row>
    <row r="61" spans="1:15" ht="33.75" customHeight="1">
      <c r="A61" s="165"/>
      <c r="B61" s="168"/>
      <c r="C61" s="170"/>
      <c r="D61" s="173"/>
      <c r="E61" s="54" t="s">
        <v>96</v>
      </c>
      <c r="F61" s="8" t="s">
        <v>23</v>
      </c>
      <c r="G61" s="57" t="s">
        <v>97</v>
      </c>
      <c r="H61" s="58" t="e">
        <f>#REF!</f>
        <v>#REF!</v>
      </c>
      <c r="I61" s="58" t="e">
        <f>#REF!</f>
        <v>#REF!</v>
      </c>
      <c r="J61" s="72" t="e">
        <f>IF(I61/H61*100&gt;100,100,I61/H61*100)</f>
        <v>#REF!</v>
      </c>
      <c r="K61" s="175"/>
      <c r="L61" s="185"/>
      <c r="M61" s="167"/>
      <c r="N61" s="179"/>
      <c r="O61" s="182"/>
    </row>
    <row r="62" spans="1:15" ht="33" customHeight="1">
      <c r="A62" s="165"/>
      <c r="B62" s="169"/>
      <c r="C62" s="171"/>
      <c r="D62" s="173"/>
      <c r="E62" s="54" t="s">
        <v>98</v>
      </c>
      <c r="F62" s="60" t="s">
        <v>99</v>
      </c>
      <c r="G62" s="57" t="s">
        <v>100</v>
      </c>
      <c r="H62" s="84" t="e">
        <f>#REF!</f>
        <v>#REF!</v>
      </c>
      <c r="I62" s="61" t="e">
        <f>#REF!</f>
        <v>#REF!</v>
      </c>
      <c r="J62" s="72" t="e">
        <f>IF(I62/H62*100&gt;100,100,I62/H62*100)</f>
        <v>#REF!</v>
      </c>
      <c r="K62" s="72" t="e">
        <f>J62</f>
        <v>#REF!</v>
      </c>
      <c r="L62" s="185"/>
      <c r="M62" s="167"/>
      <c r="N62" s="180"/>
      <c r="O62" s="183"/>
    </row>
    <row r="63" spans="1:15" ht="51" customHeight="1">
      <c r="A63" s="165"/>
      <c r="B63" s="168" t="s">
        <v>287</v>
      </c>
      <c r="C63" s="170" t="s">
        <v>252</v>
      </c>
      <c r="D63" s="172" t="s">
        <v>95</v>
      </c>
      <c r="E63" s="54" t="s">
        <v>96</v>
      </c>
      <c r="F63" s="8" t="s">
        <v>20</v>
      </c>
      <c r="G63" s="57" t="s">
        <v>97</v>
      </c>
      <c r="H63" s="58" t="e">
        <f>#REF!</f>
        <v>#REF!</v>
      </c>
      <c r="I63" s="58" t="e">
        <f>#REF!</f>
        <v>#REF!</v>
      </c>
      <c r="J63" s="72" t="e">
        <f>IF(H63/I63*100&gt;100,100,H63/I63*100)</f>
        <v>#REF!</v>
      </c>
      <c r="K63" s="174" t="e">
        <f>(J63+J64+J65)/3</f>
        <v>#REF!</v>
      </c>
      <c r="L63" s="184" t="e">
        <f>(K63+K66)/2</f>
        <v>#REF!</v>
      </c>
      <c r="M63" s="167"/>
      <c r="N63" s="178"/>
      <c r="O63" s="181">
        <v>16</v>
      </c>
    </row>
    <row r="64" spans="1:15" ht="39" customHeight="1">
      <c r="A64" s="165"/>
      <c r="B64" s="168"/>
      <c r="C64" s="170"/>
      <c r="D64" s="173"/>
      <c r="E64" s="54" t="s">
        <v>96</v>
      </c>
      <c r="F64" s="8" t="s">
        <v>22</v>
      </c>
      <c r="G64" s="57" t="s">
        <v>97</v>
      </c>
      <c r="H64" s="58" t="e">
        <f>#REF!</f>
        <v>#REF!</v>
      </c>
      <c r="I64" s="58" t="e">
        <f>#REF!</f>
        <v>#REF!</v>
      </c>
      <c r="J64" s="72" t="e">
        <f>IF(I64/H64*100&gt;100,100,I64/H64*100)</f>
        <v>#REF!</v>
      </c>
      <c r="K64" s="175"/>
      <c r="L64" s="185"/>
      <c r="M64" s="167"/>
      <c r="N64" s="179"/>
      <c r="O64" s="182"/>
    </row>
    <row r="65" spans="1:15" ht="33.75" customHeight="1">
      <c r="A65" s="165"/>
      <c r="B65" s="168"/>
      <c r="C65" s="170"/>
      <c r="D65" s="173"/>
      <c r="E65" s="54" t="s">
        <v>96</v>
      </c>
      <c r="F65" s="8" t="s">
        <v>23</v>
      </c>
      <c r="G65" s="57" t="s">
        <v>97</v>
      </c>
      <c r="H65" s="58" t="e">
        <f>#REF!</f>
        <v>#REF!</v>
      </c>
      <c r="I65" s="58" t="e">
        <f>#REF!</f>
        <v>#REF!</v>
      </c>
      <c r="J65" s="72" t="e">
        <f>IF(I65/H65*100&gt;100,100,I65/H65*100)</f>
        <v>#REF!</v>
      </c>
      <c r="K65" s="175"/>
      <c r="L65" s="185"/>
      <c r="M65" s="167"/>
      <c r="N65" s="179"/>
      <c r="O65" s="182"/>
    </row>
    <row r="66" spans="1:15" ht="33" customHeight="1">
      <c r="A66" s="165"/>
      <c r="B66" s="169"/>
      <c r="C66" s="171"/>
      <c r="D66" s="173"/>
      <c r="E66" s="54" t="s">
        <v>98</v>
      </c>
      <c r="F66" s="60" t="s">
        <v>99</v>
      </c>
      <c r="G66" s="57" t="s">
        <v>100</v>
      </c>
      <c r="H66" s="84" t="e">
        <f>#REF!</f>
        <v>#REF!</v>
      </c>
      <c r="I66" s="61" t="e">
        <f>#REF!</f>
        <v>#REF!</v>
      </c>
      <c r="J66" s="72" t="e">
        <f>IF(I66/H66*100&gt;100,100,I66/H66*100)</f>
        <v>#REF!</v>
      </c>
      <c r="K66" s="72" t="e">
        <f>J66</f>
        <v>#REF!</v>
      </c>
      <c r="L66" s="185"/>
      <c r="M66" s="167"/>
      <c r="N66" s="180"/>
      <c r="O66" s="183"/>
    </row>
    <row r="67" spans="1:15" ht="34.5" customHeight="1">
      <c r="A67" s="165"/>
      <c r="B67" s="168" t="s">
        <v>288</v>
      </c>
      <c r="C67" s="170" t="s">
        <v>253</v>
      </c>
      <c r="D67" s="172" t="s">
        <v>95</v>
      </c>
      <c r="E67" s="54" t="s">
        <v>96</v>
      </c>
      <c r="F67" s="8" t="s">
        <v>76</v>
      </c>
      <c r="G67" s="57" t="s">
        <v>97</v>
      </c>
      <c r="H67" s="58" t="e">
        <f>#REF!</f>
        <v>#REF!</v>
      </c>
      <c r="I67" s="58" t="e">
        <f>#REF!</f>
        <v>#REF!</v>
      </c>
      <c r="J67" s="59" t="e">
        <f>IF(I67/H67*100&gt;100,100,I67/H67*100)</f>
        <v>#REF!</v>
      </c>
      <c r="K67" s="174" t="e">
        <f>(J67+J68+J69)/3</f>
        <v>#REF!</v>
      </c>
      <c r="L67" s="184" t="e">
        <f>(K67+K70)/2</f>
        <v>#REF!</v>
      </c>
      <c r="M67" s="167"/>
      <c r="N67" s="178"/>
      <c r="O67" s="181">
        <v>17</v>
      </c>
    </row>
    <row r="68" spans="1:15" ht="37.5" customHeight="1">
      <c r="A68" s="165"/>
      <c r="B68" s="168"/>
      <c r="C68" s="170"/>
      <c r="D68" s="173"/>
      <c r="E68" s="54" t="s">
        <v>96</v>
      </c>
      <c r="F68" s="8" t="s">
        <v>77</v>
      </c>
      <c r="G68" s="57" t="s">
        <v>97</v>
      </c>
      <c r="H68" s="58" t="e">
        <f>#REF!</f>
        <v>#REF!</v>
      </c>
      <c r="I68" s="58" t="e">
        <f>#REF!</f>
        <v>#REF!</v>
      </c>
      <c r="J68" s="64">
        <v>100</v>
      </c>
      <c r="K68" s="175"/>
      <c r="L68" s="185"/>
      <c r="M68" s="167"/>
      <c r="N68" s="179"/>
      <c r="O68" s="182"/>
    </row>
    <row r="69" spans="1:15" ht="35.25" customHeight="1">
      <c r="A69" s="165"/>
      <c r="B69" s="168"/>
      <c r="C69" s="170"/>
      <c r="D69" s="173"/>
      <c r="E69" s="54" t="s">
        <v>96</v>
      </c>
      <c r="F69" s="8" t="s">
        <v>78</v>
      </c>
      <c r="G69" s="57" t="s">
        <v>97</v>
      </c>
      <c r="H69" s="58" t="e">
        <f>#REF!</f>
        <v>#REF!</v>
      </c>
      <c r="I69" s="58" t="e">
        <f>#REF!</f>
        <v>#REF!</v>
      </c>
      <c r="J69" s="59" t="e">
        <f>IF(I69/H69*100&gt;100,100,I69/H69*100)</f>
        <v>#REF!</v>
      </c>
      <c r="K69" s="175"/>
      <c r="L69" s="185"/>
      <c r="M69" s="167"/>
      <c r="N69" s="179"/>
      <c r="O69" s="182"/>
    </row>
    <row r="70" spans="1:15" ht="34.5" customHeight="1">
      <c r="A70" s="165"/>
      <c r="B70" s="169"/>
      <c r="C70" s="171"/>
      <c r="D70" s="173"/>
      <c r="E70" s="54" t="s">
        <v>98</v>
      </c>
      <c r="F70" s="60" t="s">
        <v>99</v>
      </c>
      <c r="G70" s="57" t="s">
        <v>100</v>
      </c>
      <c r="H70" s="84" t="e">
        <f>#REF!</f>
        <v>#REF!</v>
      </c>
      <c r="I70" s="61" t="e">
        <f>#REF!</f>
        <v>#REF!</v>
      </c>
      <c r="J70" s="59" t="e">
        <f>IF(I70/H70*100&gt;100,100,I70/H70*100)</f>
        <v>#REF!</v>
      </c>
      <c r="K70" s="59" t="e">
        <f>J70</f>
        <v>#REF!</v>
      </c>
      <c r="L70" s="185"/>
      <c r="M70" s="167"/>
      <c r="N70" s="180"/>
      <c r="O70" s="183"/>
    </row>
    <row r="71" spans="1:15" ht="36" customHeight="1">
      <c r="A71" s="165"/>
      <c r="B71" s="168" t="s">
        <v>289</v>
      </c>
      <c r="C71" s="170" t="s">
        <v>254</v>
      </c>
      <c r="D71" s="172" t="s">
        <v>95</v>
      </c>
      <c r="E71" s="54" t="s">
        <v>96</v>
      </c>
      <c r="F71" s="8" t="s">
        <v>76</v>
      </c>
      <c r="G71" s="57" t="s">
        <v>97</v>
      </c>
      <c r="H71" s="58" t="e">
        <f>#REF!</f>
        <v>#REF!</v>
      </c>
      <c r="I71" s="58" t="e">
        <f>#REF!</f>
        <v>#REF!</v>
      </c>
      <c r="J71" s="72" t="e">
        <f>IF(I71/H71*100&gt;100,100,I71/H71*100)</f>
        <v>#REF!</v>
      </c>
      <c r="K71" s="174" t="e">
        <f>(J71+J72+J73)/3</f>
        <v>#REF!</v>
      </c>
      <c r="L71" s="184" t="e">
        <f>(K71+K74)/2</f>
        <v>#REF!</v>
      </c>
      <c r="M71" s="167"/>
      <c r="N71" s="178"/>
      <c r="O71" s="181">
        <v>18</v>
      </c>
    </row>
    <row r="72" spans="1:15" ht="34.5" customHeight="1">
      <c r="A72" s="165"/>
      <c r="B72" s="168"/>
      <c r="C72" s="170"/>
      <c r="D72" s="173"/>
      <c r="E72" s="54" t="s">
        <v>96</v>
      </c>
      <c r="F72" s="8" t="s">
        <v>77</v>
      </c>
      <c r="G72" s="57" t="s">
        <v>97</v>
      </c>
      <c r="H72" s="58" t="e">
        <f>#REF!</f>
        <v>#REF!</v>
      </c>
      <c r="I72" s="58" t="e">
        <f>#REF!</f>
        <v>#REF!</v>
      </c>
      <c r="J72" s="72" t="e">
        <f>IF(H72/I72*100&gt;100,100,H72/I72*100)</f>
        <v>#REF!</v>
      </c>
      <c r="K72" s="175"/>
      <c r="L72" s="185"/>
      <c r="M72" s="167"/>
      <c r="N72" s="179"/>
      <c r="O72" s="182"/>
    </row>
    <row r="73" spans="1:15" ht="33.75" customHeight="1">
      <c r="A73" s="165"/>
      <c r="B73" s="168"/>
      <c r="C73" s="170"/>
      <c r="D73" s="173"/>
      <c r="E73" s="54" t="s">
        <v>96</v>
      </c>
      <c r="F73" s="52" t="s">
        <v>78</v>
      </c>
      <c r="G73" s="57" t="s">
        <v>97</v>
      </c>
      <c r="H73" s="58" t="e">
        <f>#REF!</f>
        <v>#REF!</v>
      </c>
      <c r="I73" s="58" t="e">
        <f>#REF!</f>
        <v>#REF!</v>
      </c>
      <c r="J73" s="72" t="e">
        <f>IF(I73/H73*100&gt;100,100,I73/H73*100)</f>
        <v>#REF!</v>
      </c>
      <c r="K73" s="175"/>
      <c r="L73" s="185"/>
      <c r="M73" s="167"/>
      <c r="N73" s="179"/>
      <c r="O73" s="182"/>
    </row>
    <row r="74" spans="1:15" ht="33" customHeight="1">
      <c r="A74" s="165"/>
      <c r="B74" s="169"/>
      <c r="C74" s="171"/>
      <c r="D74" s="173"/>
      <c r="E74" s="54" t="s">
        <v>98</v>
      </c>
      <c r="F74" s="60" t="s">
        <v>99</v>
      </c>
      <c r="G74" s="57" t="s">
        <v>100</v>
      </c>
      <c r="H74" s="84" t="e">
        <f>#REF!</f>
        <v>#REF!</v>
      </c>
      <c r="I74" s="61" t="e">
        <f>#REF!</f>
        <v>#REF!</v>
      </c>
      <c r="J74" s="72" t="e">
        <f>IF(I74/H74*100&gt;100,100,I74/H74*100)</f>
        <v>#REF!</v>
      </c>
      <c r="K74" s="72" t="e">
        <f>J74</f>
        <v>#REF!</v>
      </c>
      <c r="L74" s="185"/>
      <c r="M74" s="167"/>
      <c r="N74" s="180"/>
      <c r="O74" s="183"/>
    </row>
    <row r="75" spans="1:15" ht="36" customHeight="1">
      <c r="A75" s="165"/>
      <c r="B75" s="168" t="s">
        <v>290</v>
      </c>
      <c r="C75" s="170" t="s">
        <v>255</v>
      </c>
      <c r="D75" s="172" t="s">
        <v>95</v>
      </c>
      <c r="E75" s="54" t="s">
        <v>96</v>
      </c>
      <c r="F75" s="8" t="s">
        <v>76</v>
      </c>
      <c r="G75" s="57" t="s">
        <v>97</v>
      </c>
      <c r="H75" s="58" t="e">
        <f>#REF!</f>
        <v>#REF!</v>
      </c>
      <c r="I75" s="58" t="e">
        <f>#REF!</f>
        <v>#REF!</v>
      </c>
      <c r="J75" s="72" t="e">
        <f>IF(I75/H75*100&gt;100,100,I75/H75*100)</f>
        <v>#REF!</v>
      </c>
      <c r="K75" s="174" t="e">
        <f>(J75+J76+J77)/3</f>
        <v>#REF!</v>
      </c>
      <c r="L75" s="184" t="e">
        <f>(K75+K78)/2</f>
        <v>#REF!</v>
      </c>
      <c r="M75" s="167"/>
      <c r="N75" s="178"/>
      <c r="O75" s="181">
        <v>19</v>
      </c>
    </row>
    <row r="76" spans="1:15" ht="39" customHeight="1">
      <c r="A76" s="165"/>
      <c r="B76" s="168"/>
      <c r="C76" s="170"/>
      <c r="D76" s="173"/>
      <c r="E76" s="54" t="s">
        <v>96</v>
      </c>
      <c r="F76" s="8" t="s">
        <v>77</v>
      </c>
      <c r="G76" s="57" t="s">
        <v>97</v>
      </c>
      <c r="H76" s="58" t="e">
        <f>#REF!</f>
        <v>#REF!</v>
      </c>
      <c r="I76" s="58" t="e">
        <f>#REF!</f>
        <v>#REF!</v>
      </c>
      <c r="J76" s="72" t="e">
        <f>IF(H76/I76*100&gt;100,100,H76/I76*100)</f>
        <v>#REF!</v>
      </c>
      <c r="K76" s="175"/>
      <c r="L76" s="185"/>
      <c r="M76" s="167"/>
      <c r="N76" s="179"/>
      <c r="O76" s="182"/>
    </row>
    <row r="77" spans="1:15" ht="35.25" customHeight="1">
      <c r="A77" s="165"/>
      <c r="B77" s="168"/>
      <c r="C77" s="170"/>
      <c r="D77" s="173"/>
      <c r="E77" s="54" t="s">
        <v>96</v>
      </c>
      <c r="F77" s="52" t="s">
        <v>78</v>
      </c>
      <c r="G77" s="57" t="s">
        <v>97</v>
      </c>
      <c r="H77" s="58" t="e">
        <f>#REF!</f>
        <v>#REF!</v>
      </c>
      <c r="I77" s="58" t="e">
        <f>#REF!</f>
        <v>#REF!</v>
      </c>
      <c r="J77" s="72" t="e">
        <f>IF(I77/H77*100&gt;100,100,I77/H77*100)</f>
        <v>#REF!</v>
      </c>
      <c r="K77" s="175"/>
      <c r="L77" s="185"/>
      <c r="M77" s="167"/>
      <c r="N77" s="179"/>
      <c r="O77" s="182"/>
    </row>
    <row r="78" spans="1:15" ht="33" customHeight="1">
      <c r="A78" s="165"/>
      <c r="B78" s="169"/>
      <c r="C78" s="171"/>
      <c r="D78" s="173"/>
      <c r="E78" s="54" t="s">
        <v>98</v>
      </c>
      <c r="F78" s="60" t="s">
        <v>99</v>
      </c>
      <c r="G78" s="57" t="s">
        <v>100</v>
      </c>
      <c r="H78" s="84" t="e">
        <f>#REF!</f>
        <v>#REF!</v>
      </c>
      <c r="I78" s="61" t="e">
        <f>#REF!</f>
        <v>#REF!</v>
      </c>
      <c r="J78" s="72" t="e">
        <f>IF(I78/H78*100&gt;100,100,I78/H78*100)</f>
        <v>#REF!</v>
      </c>
      <c r="K78" s="72" t="e">
        <f>J78</f>
        <v>#REF!</v>
      </c>
      <c r="L78" s="185"/>
      <c r="M78" s="167"/>
      <c r="N78" s="180"/>
      <c r="O78" s="183"/>
    </row>
    <row r="79" spans="1:15" ht="34.5" customHeight="1">
      <c r="A79" s="165"/>
      <c r="B79" s="168" t="s">
        <v>291</v>
      </c>
      <c r="C79" s="170" t="s">
        <v>256</v>
      </c>
      <c r="D79" s="172" t="s">
        <v>95</v>
      </c>
      <c r="E79" s="54" t="s">
        <v>96</v>
      </c>
      <c r="F79" s="8" t="s">
        <v>76</v>
      </c>
      <c r="G79" s="57" t="s">
        <v>97</v>
      </c>
      <c r="H79" s="128">
        <f>'20'!D19</f>
        <v>100</v>
      </c>
      <c r="I79" s="128">
        <f>'20'!E19</f>
        <v>100</v>
      </c>
      <c r="J79" s="129">
        <f>IF(I79/H79*100&gt;100,100,I79/H79*100)</f>
        <v>100</v>
      </c>
      <c r="K79" s="174">
        <f>(J79+J80+J81)/3</f>
        <v>100</v>
      </c>
      <c r="L79" s="176">
        <f>(K79+K82)/2</f>
        <v>91.729323308270679</v>
      </c>
      <c r="M79" s="167"/>
      <c r="N79" s="178"/>
      <c r="O79" s="181">
        <v>20</v>
      </c>
    </row>
    <row r="80" spans="1:15" ht="39" customHeight="1">
      <c r="A80" s="165"/>
      <c r="B80" s="168"/>
      <c r="C80" s="170"/>
      <c r="D80" s="173"/>
      <c r="E80" s="54" t="s">
        <v>96</v>
      </c>
      <c r="F80" s="8" t="s">
        <v>77</v>
      </c>
      <c r="G80" s="57" t="s">
        <v>97</v>
      </c>
      <c r="H80" s="128">
        <f>'20'!D20</f>
        <v>10</v>
      </c>
      <c r="I80" s="128">
        <f>'20'!E20</f>
        <v>7.4</v>
      </c>
      <c r="J80" s="129">
        <v>100</v>
      </c>
      <c r="K80" s="175"/>
      <c r="L80" s="177"/>
      <c r="M80" s="167"/>
      <c r="N80" s="179"/>
      <c r="O80" s="182"/>
    </row>
    <row r="81" spans="1:15" ht="33.75" customHeight="1">
      <c r="A81" s="165"/>
      <c r="B81" s="168"/>
      <c r="C81" s="170"/>
      <c r="D81" s="173"/>
      <c r="E81" s="54" t="s">
        <v>96</v>
      </c>
      <c r="F81" s="52" t="s">
        <v>78</v>
      </c>
      <c r="G81" s="57" t="s">
        <v>97</v>
      </c>
      <c r="H81" s="128">
        <f>'20'!D21</f>
        <v>100</v>
      </c>
      <c r="I81" s="128">
        <f>'20'!E21</f>
        <v>100</v>
      </c>
      <c r="J81" s="129">
        <f>IF(I81/H81*100&gt;100,100,I81/H81*100)</f>
        <v>100</v>
      </c>
      <c r="K81" s="175"/>
      <c r="L81" s="177"/>
      <c r="M81" s="167"/>
      <c r="N81" s="179"/>
      <c r="O81" s="182"/>
    </row>
    <row r="82" spans="1:15" ht="33" customHeight="1">
      <c r="A82" s="165"/>
      <c r="B82" s="169"/>
      <c r="C82" s="171"/>
      <c r="D82" s="173"/>
      <c r="E82" s="54" t="s">
        <v>98</v>
      </c>
      <c r="F82" s="60" t="s">
        <v>99</v>
      </c>
      <c r="G82" s="57" t="s">
        <v>100</v>
      </c>
      <c r="H82" s="130">
        <f>'20'!H22</f>
        <v>1.33</v>
      </c>
      <c r="I82" s="130">
        <f>'20'!I22</f>
        <v>1.1100000000000001</v>
      </c>
      <c r="J82" s="129">
        <f>IF(I82/H82*100&gt;100,100,I82/H82*100)</f>
        <v>83.458646616541358</v>
      </c>
      <c r="K82" s="129">
        <f>J82</f>
        <v>83.458646616541358</v>
      </c>
      <c r="L82" s="177"/>
      <c r="M82" s="167"/>
      <c r="N82" s="180"/>
      <c r="O82" s="183"/>
    </row>
    <row r="83" spans="1:15" ht="37.5" customHeight="1">
      <c r="A83" s="165"/>
      <c r="B83" s="168" t="s">
        <v>292</v>
      </c>
      <c r="C83" s="170" t="s">
        <v>257</v>
      </c>
      <c r="D83" s="172" t="s">
        <v>95</v>
      </c>
      <c r="E83" s="54" t="s">
        <v>96</v>
      </c>
      <c r="F83" s="8" t="s">
        <v>76</v>
      </c>
      <c r="G83" s="57" t="s">
        <v>97</v>
      </c>
      <c r="H83" s="58" t="e">
        <f>#REF!</f>
        <v>#REF!</v>
      </c>
      <c r="I83" s="58" t="e">
        <f>#REF!</f>
        <v>#REF!</v>
      </c>
      <c r="J83" s="72" t="e">
        <f>IF(I83/H83*100&gt;100,100,I83/H83*100)</f>
        <v>#REF!</v>
      </c>
      <c r="K83" s="174" t="e">
        <f>(J83+J84+J85)/3</f>
        <v>#REF!</v>
      </c>
      <c r="L83" s="184" t="e">
        <f>(K83+K86)/2</f>
        <v>#REF!</v>
      </c>
      <c r="M83" s="167"/>
      <c r="N83" s="178"/>
      <c r="O83" s="181">
        <v>21</v>
      </c>
    </row>
    <row r="84" spans="1:15" ht="36" customHeight="1">
      <c r="A84" s="165"/>
      <c r="B84" s="168"/>
      <c r="C84" s="170"/>
      <c r="D84" s="173"/>
      <c r="E84" s="54" t="s">
        <v>96</v>
      </c>
      <c r="F84" s="8" t="s">
        <v>77</v>
      </c>
      <c r="G84" s="57" t="s">
        <v>97</v>
      </c>
      <c r="H84" s="58" t="e">
        <f>#REF!</f>
        <v>#REF!</v>
      </c>
      <c r="I84" s="58" t="e">
        <f>#REF!</f>
        <v>#REF!</v>
      </c>
      <c r="J84" s="72" t="e">
        <f>IF(H84/I84*100&gt;100,100,H84/I84*100)</f>
        <v>#REF!</v>
      </c>
      <c r="K84" s="175"/>
      <c r="L84" s="185"/>
      <c r="M84" s="167"/>
      <c r="N84" s="179"/>
      <c r="O84" s="182"/>
    </row>
    <row r="85" spans="1:15" ht="32.25" customHeight="1">
      <c r="A85" s="165"/>
      <c r="B85" s="168"/>
      <c r="C85" s="170"/>
      <c r="D85" s="173"/>
      <c r="E85" s="54" t="s">
        <v>96</v>
      </c>
      <c r="F85" s="52" t="s">
        <v>78</v>
      </c>
      <c r="G85" s="57" t="s">
        <v>97</v>
      </c>
      <c r="H85" s="58" t="e">
        <f>#REF!</f>
        <v>#REF!</v>
      </c>
      <c r="I85" s="58" t="e">
        <f>#REF!</f>
        <v>#REF!</v>
      </c>
      <c r="J85" s="72" t="e">
        <f>IF(I85/H85*100&gt;100,100,I85/H85*100)</f>
        <v>#REF!</v>
      </c>
      <c r="K85" s="175"/>
      <c r="L85" s="185"/>
      <c r="M85" s="167"/>
      <c r="N85" s="179"/>
      <c r="O85" s="182"/>
    </row>
    <row r="86" spans="1:15" ht="33" customHeight="1">
      <c r="A86" s="165"/>
      <c r="B86" s="169"/>
      <c r="C86" s="171"/>
      <c r="D86" s="173"/>
      <c r="E86" s="54" t="s">
        <v>98</v>
      </c>
      <c r="F86" s="60" t="s">
        <v>99</v>
      </c>
      <c r="G86" s="57" t="s">
        <v>100</v>
      </c>
      <c r="H86" s="84" t="e">
        <f>#REF!</f>
        <v>#REF!</v>
      </c>
      <c r="I86" s="61" t="e">
        <f>#REF!</f>
        <v>#REF!</v>
      </c>
      <c r="J86" s="72" t="e">
        <f>IF(I86/H86*100&gt;100,100,I86/H86*100)</f>
        <v>#REF!</v>
      </c>
      <c r="K86" s="72" t="e">
        <f>J86</f>
        <v>#REF!</v>
      </c>
      <c r="L86" s="185"/>
      <c r="M86" s="167"/>
      <c r="N86" s="180"/>
      <c r="O86" s="183"/>
    </row>
    <row r="87" spans="1:15" ht="33" customHeight="1">
      <c r="A87" s="165"/>
      <c r="B87" s="168" t="s">
        <v>293</v>
      </c>
      <c r="C87" s="170" t="s">
        <v>258</v>
      </c>
      <c r="D87" s="172" t="s">
        <v>95</v>
      </c>
      <c r="E87" s="54" t="s">
        <v>96</v>
      </c>
      <c r="F87" s="8" t="s">
        <v>76</v>
      </c>
      <c r="G87" s="57" t="s">
        <v>97</v>
      </c>
      <c r="H87" s="58" t="e">
        <f>#REF!</f>
        <v>#REF!</v>
      </c>
      <c r="I87" s="58" t="e">
        <f>#REF!</f>
        <v>#REF!</v>
      </c>
      <c r="J87" s="72" t="e">
        <f>IF(I87/H87*100&gt;100,100,I87/H87*100)</f>
        <v>#REF!</v>
      </c>
      <c r="K87" s="174" t="e">
        <f>(J87+J88+J89)/3</f>
        <v>#REF!</v>
      </c>
      <c r="L87" s="184" t="e">
        <f>(K87+K90)/2</f>
        <v>#REF!</v>
      </c>
      <c r="M87" s="167"/>
      <c r="N87" s="178"/>
      <c r="O87" s="181">
        <v>22</v>
      </c>
    </row>
    <row r="88" spans="1:15" ht="39" customHeight="1">
      <c r="A88" s="165"/>
      <c r="B88" s="168"/>
      <c r="C88" s="170"/>
      <c r="D88" s="173"/>
      <c r="E88" s="54" t="s">
        <v>96</v>
      </c>
      <c r="F88" s="8" t="s">
        <v>77</v>
      </c>
      <c r="G88" s="57" t="s">
        <v>97</v>
      </c>
      <c r="H88" s="58" t="e">
        <f>#REF!</f>
        <v>#REF!</v>
      </c>
      <c r="I88" s="58" t="e">
        <f>#REF!</f>
        <v>#REF!</v>
      </c>
      <c r="J88" s="72" t="e">
        <f>IF(H88/I88*100&gt;100,100,H88/I88*100)</f>
        <v>#REF!</v>
      </c>
      <c r="K88" s="175"/>
      <c r="L88" s="185"/>
      <c r="M88" s="167"/>
      <c r="N88" s="179"/>
      <c r="O88" s="182"/>
    </row>
    <row r="89" spans="1:15" ht="32.25" customHeight="1">
      <c r="A89" s="165"/>
      <c r="B89" s="168"/>
      <c r="C89" s="170"/>
      <c r="D89" s="173"/>
      <c r="E89" s="54" t="s">
        <v>96</v>
      </c>
      <c r="F89" s="52" t="s">
        <v>78</v>
      </c>
      <c r="G89" s="57" t="s">
        <v>97</v>
      </c>
      <c r="H89" s="58" t="e">
        <f>#REF!</f>
        <v>#REF!</v>
      </c>
      <c r="I89" s="58" t="e">
        <f>#REF!</f>
        <v>#REF!</v>
      </c>
      <c r="J89" s="72" t="e">
        <f>IF(I89/H89*100&gt;100,100,I89/H89*100)</f>
        <v>#REF!</v>
      </c>
      <c r="K89" s="175"/>
      <c r="L89" s="185"/>
      <c r="M89" s="167"/>
      <c r="N89" s="179"/>
      <c r="O89" s="182"/>
    </row>
    <row r="90" spans="1:15" ht="33" customHeight="1">
      <c r="A90" s="165"/>
      <c r="B90" s="169"/>
      <c r="C90" s="171"/>
      <c r="D90" s="173"/>
      <c r="E90" s="54" t="s">
        <v>98</v>
      </c>
      <c r="F90" s="60" t="s">
        <v>99</v>
      </c>
      <c r="G90" s="57" t="s">
        <v>100</v>
      </c>
      <c r="H90" s="84" t="e">
        <f>#REF!</f>
        <v>#REF!</v>
      </c>
      <c r="I90" s="61" t="e">
        <f>#REF!</f>
        <v>#REF!</v>
      </c>
      <c r="J90" s="72" t="e">
        <f>IF(I90/H90*100&gt;100,100,I90/H90*100)</f>
        <v>#REF!</v>
      </c>
      <c r="K90" s="72" t="e">
        <f>J90</f>
        <v>#REF!</v>
      </c>
      <c r="L90" s="185"/>
      <c r="M90" s="167"/>
      <c r="N90" s="180"/>
      <c r="O90" s="183"/>
    </row>
    <row r="91" spans="1:15" ht="34.5" customHeight="1">
      <c r="A91" s="165"/>
      <c r="B91" s="168" t="s">
        <v>294</v>
      </c>
      <c r="C91" s="170" t="s">
        <v>259</v>
      </c>
      <c r="D91" s="172" t="s">
        <v>95</v>
      </c>
      <c r="E91" s="54" t="s">
        <v>96</v>
      </c>
      <c r="F91" s="8" t="s">
        <v>76</v>
      </c>
      <c r="G91" s="57" t="s">
        <v>97</v>
      </c>
      <c r="H91" s="128">
        <f>'23'!D19</f>
        <v>100</v>
      </c>
      <c r="I91" s="128">
        <f>'23'!E19</f>
        <v>100</v>
      </c>
      <c r="J91" s="129">
        <f>IF(I91/H91*100&gt;100,100,I91/H91*100)</f>
        <v>100</v>
      </c>
      <c r="K91" s="174">
        <f>(J91+J92+J93)/3</f>
        <v>100</v>
      </c>
      <c r="L91" s="176">
        <f>(K91+K94)/2</f>
        <v>100</v>
      </c>
      <c r="M91" s="167"/>
      <c r="N91" s="178"/>
      <c r="O91" s="181">
        <v>23</v>
      </c>
    </row>
    <row r="92" spans="1:15" ht="39" customHeight="1">
      <c r="A92" s="165"/>
      <c r="B92" s="168"/>
      <c r="C92" s="170"/>
      <c r="D92" s="173"/>
      <c r="E92" s="54" t="s">
        <v>96</v>
      </c>
      <c r="F92" s="8" t="s">
        <v>77</v>
      </c>
      <c r="G92" s="57" t="s">
        <v>97</v>
      </c>
      <c r="H92" s="128">
        <f>'23'!D20</f>
        <v>10</v>
      </c>
      <c r="I92" s="128">
        <f>'23'!E20</f>
        <v>8.6999999999999993</v>
      </c>
      <c r="J92" s="129">
        <f>IF(H92/I92*100&gt;100,100,H92/I92*100)</f>
        <v>100</v>
      </c>
      <c r="K92" s="175"/>
      <c r="L92" s="177"/>
      <c r="M92" s="167"/>
      <c r="N92" s="179"/>
      <c r="O92" s="182"/>
    </row>
    <row r="93" spans="1:15" ht="32.25" customHeight="1">
      <c r="A93" s="165"/>
      <c r="B93" s="168"/>
      <c r="C93" s="170"/>
      <c r="D93" s="173"/>
      <c r="E93" s="54" t="s">
        <v>96</v>
      </c>
      <c r="F93" s="52" t="s">
        <v>78</v>
      </c>
      <c r="G93" s="57" t="s">
        <v>97</v>
      </c>
      <c r="H93" s="128">
        <f>'23'!D21</f>
        <v>100</v>
      </c>
      <c r="I93" s="128">
        <f>'23'!E21</f>
        <v>100</v>
      </c>
      <c r="J93" s="129">
        <f>IF(I93/H93*100&gt;100,100,I93/H93*100)</f>
        <v>100</v>
      </c>
      <c r="K93" s="175"/>
      <c r="L93" s="177"/>
      <c r="M93" s="167"/>
      <c r="N93" s="179"/>
      <c r="O93" s="182"/>
    </row>
    <row r="94" spans="1:15" ht="33" customHeight="1">
      <c r="A94" s="165"/>
      <c r="B94" s="169"/>
      <c r="C94" s="171"/>
      <c r="D94" s="173"/>
      <c r="E94" s="54" t="s">
        <v>98</v>
      </c>
      <c r="F94" s="60" t="s">
        <v>99</v>
      </c>
      <c r="G94" s="57" t="s">
        <v>100</v>
      </c>
      <c r="H94" s="130">
        <f>'23'!H22</f>
        <v>4</v>
      </c>
      <c r="I94" s="130">
        <f>'23'!I22</f>
        <v>7</v>
      </c>
      <c r="J94" s="129">
        <f>IF(I94/H94*100&gt;100,100,I94/H94*100)</f>
        <v>100</v>
      </c>
      <c r="K94" s="129">
        <f>J94</f>
        <v>100</v>
      </c>
      <c r="L94" s="177"/>
      <c r="M94" s="167"/>
      <c r="N94" s="180"/>
      <c r="O94" s="183"/>
    </row>
    <row r="95" spans="1:15" ht="33" customHeight="1">
      <c r="A95" s="165"/>
      <c r="B95" s="168" t="s">
        <v>295</v>
      </c>
      <c r="C95" s="170" t="s">
        <v>260</v>
      </c>
      <c r="D95" s="172" t="s">
        <v>95</v>
      </c>
      <c r="E95" s="54" t="s">
        <v>96</v>
      </c>
      <c r="F95" s="8" t="s">
        <v>76</v>
      </c>
      <c r="G95" s="57" t="s">
        <v>97</v>
      </c>
      <c r="H95" s="128">
        <f>'24'!$D$19</f>
        <v>100</v>
      </c>
      <c r="I95" s="128">
        <f>'24'!$E$19</f>
        <v>100</v>
      </c>
      <c r="J95" s="129">
        <f>IF(I95/H95*100&gt;100,100,I95/H95*100)</f>
        <v>100</v>
      </c>
      <c r="K95" s="174">
        <f>(J95+J96+J97)/3</f>
        <v>100</v>
      </c>
      <c r="L95" s="176">
        <f>(K95+K98)/2</f>
        <v>100</v>
      </c>
      <c r="M95" s="167"/>
      <c r="N95" s="178"/>
      <c r="O95" s="181">
        <v>24</v>
      </c>
    </row>
    <row r="96" spans="1:15" ht="39" customHeight="1">
      <c r="A96" s="165"/>
      <c r="B96" s="168"/>
      <c r="C96" s="170"/>
      <c r="D96" s="173"/>
      <c r="E96" s="54" t="s">
        <v>96</v>
      </c>
      <c r="F96" s="8" t="s">
        <v>77</v>
      </c>
      <c r="G96" s="57" t="s">
        <v>97</v>
      </c>
      <c r="H96" s="128">
        <f>'24'!$D$20</f>
        <v>10</v>
      </c>
      <c r="I96" s="128">
        <f>'24'!$E$20</f>
        <v>9.1999999999999993</v>
      </c>
      <c r="J96" s="129">
        <f>IF(H96/I96*100&gt;100,100,H96/I96*100)</f>
        <v>100</v>
      </c>
      <c r="K96" s="175"/>
      <c r="L96" s="177"/>
      <c r="M96" s="167"/>
      <c r="N96" s="179"/>
      <c r="O96" s="182"/>
    </row>
    <row r="97" spans="1:15" ht="33.75" customHeight="1">
      <c r="A97" s="165"/>
      <c r="B97" s="168"/>
      <c r="C97" s="170"/>
      <c r="D97" s="173"/>
      <c r="E97" s="54" t="s">
        <v>96</v>
      </c>
      <c r="F97" s="52" t="s">
        <v>78</v>
      </c>
      <c r="G97" s="57" t="s">
        <v>97</v>
      </c>
      <c r="H97" s="128">
        <f>'24'!$D$21</f>
        <v>100</v>
      </c>
      <c r="I97" s="128">
        <f>'24'!$E$21</f>
        <v>100</v>
      </c>
      <c r="J97" s="129">
        <f>IF(I97/H97*100&gt;100,100,I97/H97*100)</f>
        <v>100</v>
      </c>
      <c r="K97" s="175"/>
      <c r="L97" s="177"/>
      <c r="M97" s="167"/>
      <c r="N97" s="179"/>
      <c r="O97" s="182"/>
    </row>
    <row r="98" spans="1:15" ht="33" customHeight="1">
      <c r="A98" s="165"/>
      <c r="B98" s="169"/>
      <c r="C98" s="171"/>
      <c r="D98" s="173"/>
      <c r="E98" s="54" t="s">
        <v>98</v>
      </c>
      <c r="F98" s="60" t="s">
        <v>99</v>
      </c>
      <c r="G98" s="57" t="s">
        <v>100</v>
      </c>
      <c r="H98" s="130">
        <f>'24'!$H$22</f>
        <v>12.67</v>
      </c>
      <c r="I98" s="16">
        <f>'24'!$I$22</f>
        <v>16.89</v>
      </c>
      <c r="J98" s="129">
        <f>IF(I98/H98*100&gt;100,100,I98/H98*100)</f>
        <v>100</v>
      </c>
      <c r="K98" s="129">
        <f>J98</f>
        <v>100</v>
      </c>
      <c r="L98" s="177"/>
      <c r="M98" s="167"/>
      <c r="N98" s="180"/>
      <c r="O98" s="183"/>
    </row>
    <row r="99" spans="1:15" ht="34.5" customHeight="1">
      <c r="A99" s="165"/>
      <c r="B99" s="168" t="s">
        <v>296</v>
      </c>
      <c r="C99" s="170" t="s">
        <v>101</v>
      </c>
      <c r="D99" s="172" t="s">
        <v>95</v>
      </c>
      <c r="E99" s="54" t="s">
        <v>96</v>
      </c>
      <c r="F99" s="8" t="s">
        <v>76</v>
      </c>
      <c r="G99" s="57" t="s">
        <v>97</v>
      </c>
      <c r="H99" s="128">
        <f>'25'!D19</f>
        <v>100</v>
      </c>
      <c r="I99" s="128">
        <f>'25'!E19</f>
        <v>100</v>
      </c>
      <c r="J99" s="129">
        <f>IF(I99/H99*100&gt;100,100,I99/H99*100)</f>
        <v>100</v>
      </c>
      <c r="K99" s="174">
        <f>(J99+J100+J101)/3</f>
        <v>100</v>
      </c>
      <c r="L99" s="176">
        <f>(K99+K102)/2</f>
        <v>88.692390139335473</v>
      </c>
      <c r="M99" s="167"/>
      <c r="N99" s="178"/>
      <c r="O99" s="181">
        <v>25</v>
      </c>
    </row>
    <row r="100" spans="1:15" ht="39" customHeight="1">
      <c r="A100" s="165"/>
      <c r="B100" s="168"/>
      <c r="C100" s="170"/>
      <c r="D100" s="173"/>
      <c r="E100" s="54" t="s">
        <v>96</v>
      </c>
      <c r="F100" s="8" t="s">
        <v>77</v>
      </c>
      <c r="G100" s="57" t="s">
        <v>97</v>
      </c>
      <c r="H100" s="128">
        <f>'25'!D20</f>
        <v>10</v>
      </c>
      <c r="I100" s="128">
        <f>'25'!E20</f>
        <v>6.6</v>
      </c>
      <c r="J100" s="129">
        <f>IF(H100/I100*100&gt;100,100,H100/I100*100)</f>
        <v>100</v>
      </c>
      <c r="K100" s="175"/>
      <c r="L100" s="177"/>
      <c r="M100" s="167"/>
      <c r="N100" s="179"/>
      <c r="O100" s="182"/>
    </row>
    <row r="101" spans="1:15" ht="35.25" customHeight="1">
      <c r="A101" s="165"/>
      <c r="B101" s="168"/>
      <c r="C101" s="170"/>
      <c r="D101" s="173"/>
      <c r="E101" s="54" t="s">
        <v>96</v>
      </c>
      <c r="F101" s="52" t="s">
        <v>78</v>
      </c>
      <c r="G101" s="57" t="s">
        <v>97</v>
      </c>
      <c r="H101" s="128">
        <f>'25'!D21</f>
        <v>100</v>
      </c>
      <c r="I101" s="128">
        <f>'25'!E21</f>
        <v>100</v>
      </c>
      <c r="J101" s="129">
        <f>IF(I101/H101*100&gt;100,100,I101/H101*100)</f>
        <v>100</v>
      </c>
      <c r="K101" s="175"/>
      <c r="L101" s="177"/>
      <c r="M101" s="167"/>
      <c r="N101" s="179"/>
      <c r="O101" s="182"/>
    </row>
    <row r="102" spans="1:15" ht="33" customHeight="1">
      <c r="A102" s="165"/>
      <c r="B102" s="169"/>
      <c r="C102" s="171"/>
      <c r="D102" s="173"/>
      <c r="E102" s="54" t="s">
        <v>98</v>
      </c>
      <c r="F102" s="60" t="s">
        <v>99</v>
      </c>
      <c r="G102" s="57" t="s">
        <v>100</v>
      </c>
      <c r="H102" s="130">
        <f>'25'!H22</f>
        <v>9.33</v>
      </c>
      <c r="I102" s="130">
        <f>'25'!I22</f>
        <v>7.22</v>
      </c>
      <c r="J102" s="129">
        <f>IF(I102/H102*100&gt;100,100,I102/H102*100)</f>
        <v>77.384780278670945</v>
      </c>
      <c r="K102" s="129">
        <f>J102</f>
        <v>77.384780278670945</v>
      </c>
      <c r="L102" s="177"/>
      <c r="M102" s="167"/>
      <c r="N102" s="180"/>
      <c r="O102" s="183"/>
    </row>
    <row r="103" spans="1:15" ht="33" customHeight="1">
      <c r="A103" s="165"/>
      <c r="B103" s="168" t="s">
        <v>297</v>
      </c>
      <c r="C103" s="170" t="s">
        <v>102</v>
      </c>
      <c r="D103" s="172" t="s">
        <v>95</v>
      </c>
      <c r="E103" s="54" t="s">
        <v>96</v>
      </c>
      <c r="F103" s="8" t="s">
        <v>76</v>
      </c>
      <c r="G103" s="57" t="s">
        <v>97</v>
      </c>
      <c r="H103" s="128">
        <f>'26'!$D$19</f>
        <v>100</v>
      </c>
      <c r="I103" s="128">
        <f>'26'!$E$19</f>
        <v>100</v>
      </c>
      <c r="J103" s="129">
        <f>IF(I103/H103*100&gt;100,100,I103/H103*100)</f>
        <v>100</v>
      </c>
      <c r="K103" s="174">
        <f>(J103+J104+J105)/3</f>
        <v>97.233333333333334</v>
      </c>
      <c r="L103" s="176">
        <f>(K103+K106)/2</f>
        <v>97.512305471181605</v>
      </c>
      <c r="M103" s="167"/>
      <c r="N103" s="178"/>
      <c r="O103" s="181">
        <v>26</v>
      </c>
    </row>
    <row r="104" spans="1:15" ht="39" customHeight="1">
      <c r="A104" s="165"/>
      <c r="B104" s="168"/>
      <c r="C104" s="170"/>
      <c r="D104" s="173"/>
      <c r="E104" s="54" t="s">
        <v>96</v>
      </c>
      <c r="F104" s="8" t="s">
        <v>77</v>
      </c>
      <c r="G104" s="57" t="s">
        <v>97</v>
      </c>
      <c r="H104" s="128">
        <f>'26'!$D$20</f>
        <v>10</v>
      </c>
      <c r="I104" s="128">
        <f>'26'!$E$20</f>
        <v>4.3</v>
      </c>
      <c r="J104" s="129">
        <f>IF(H104/I104*100&gt;100,100,H104/I104*100)</f>
        <v>100</v>
      </c>
      <c r="K104" s="175"/>
      <c r="L104" s="177"/>
      <c r="M104" s="167"/>
      <c r="N104" s="179"/>
      <c r="O104" s="182"/>
    </row>
    <row r="105" spans="1:15" ht="32.25" customHeight="1">
      <c r="A105" s="165"/>
      <c r="B105" s="168"/>
      <c r="C105" s="170"/>
      <c r="D105" s="173"/>
      <c r="E105" s="54" t="s">
        <v>96</v>
      </c>
      <c r="F105" s="52" t="s">
        <v>78</v>
      </c>
      <c r="G105" s="57" t="s">
        <v>97</v>
      </c>
      <c r="H105" s="128">
        <f>'26'!$D$21</f>
        <v>100</v>
      </c>
      <c r="I105" s="128">
        <f>'26'!$E$21</f>
        <v>91.7</v>
      </c>
      <c r="J105" s="129">
        <f>IF(I105/H105*100&gt;100,100,I105/H105*100)</f>
        <v>91.7</v>
      </c>
      <c r="K105" s="175"/>
      <c r="L105" s="177"/>
      <c r="M105" s="167"/>
      <c r="N105" s="179"/>
      <c r="O105" s="182"/>
    </row>
    <row r="106" spans="1:15" ht="33" customHeight="1">
      <c r="A106" s="165"/>
      <c r="B106" s="169"/>
      <c r="C106" s="171"/>
      <c r="D106" s="173"/>
      <c r="E106" s="54" t="s">
        <v>98</v>
      </c>
      <c r="F106" s="60" t="s">
        <v>99</v>
      </c>
      <c r="G106" s="57" t="s">
        <v>100</v>
      </c>
      <c r="H106" s="16">
        <f>'26'!$H$22</f>
        <v>266.67</v>
      </c>
      <c r="I106" s="16">
        <f>'26'!$I$22</f>
        <v>260.77999999999997</v>
      </c>
      <c r="J106" s="129">
        <f>IF(I106/H106*100&gt;100,100,I106/H106*100)</f>
        <v>97.791277609029876</v>
      </c>
      <c r="K106" s="129">
        <f>J106</f>
        <v>97.791277609029876</v>
      </c>
      <c r="L106" s="177"/>
      <c r="M106" s="167"/>
      <c r="N106" s="180"/>
      <c r="O106" s="183"/>
    </row>
    <row r="107" spans="1:15" ht="51" customHeight="1">
      <c r="A107" s="165"/>
      <c r="B107" s="168" t="s">
        <v>297</v>
      </c>
      <c r="C107" s="170" t="s">
        <v>267</v>
      </c>
      <c r="D107" s="172" t="s">
        <v>95</v>
      </c>
      <c r="E107" s="54" t="s">
        <v>96</v>
      </c>
      <c r="F107" s="8" t="s">
        <v>20</v>
      </c>
      <c r="G107" s="57" t="s">
        <v>97</v>
      </c>
      <c r="H107" s="128">
        <f>'27'!D19</f>
        <v>10</v>
      </c>
      <c r="I107" s="128">
        <f>'27'!E19</f>
        <v>5</v>
      </c>
      <c r="J107" s="129">
        <f>IF(H107/I107*100&gt;100,100,H107/I107*100)</f>
        <v>100</v>
      </c>
      <c r="K107" s="174">
        <f>(J107+J108+J109)/3</f>
        <v>100</v>
      </c>
      <c r="L107" s="176">
        <f>(K107+K110)/2</f>
        <v>100</v>
      </c>
      <c r="M107" s="167"/>
      <c r="N107" s="178"/>
      <c r="O107" s="181">
        <v>27</v>
      </c>
    </row>
    <row r="108" spans="1:15" ht="39" customHeight="1">
      <c r="A108" s="165"/>
      <c r="B108" s="168"/>
      <c r="C108" s="170"/>
      <c r="D108" s="173"/>
      <c r="E108" s="54" t="s">
        <v>96</v>
      </c>
      <c r="F108" s="8" t="s">
        <v>22</v>
      </c>
      <c r="G108" s="57" t="s">
        <v>97</v>
      </c>
      <c r="H108" s="128">
        <f>'27'!D20</f>
        <v>100</v>
      </c>
      <c r="I108" s="128">
        <f>'27'!E20</f>
        <v>100</v>
      </c>
      <c r="J108" s="129">
        <f>IF(I108/H108*100&gt;100,100,I108/H108*100)</f>
        <v>100</v>
      </c>
      <c r="K108" s="175"/>
      <c r="L108" s="177"/>
      <c r="M108" s="167"/>
      <c r="N108" s="179"/>
      <c r="O108" s="182"/>
    </row>
    <row r="109" spans="1:15" ht="33.75" customHeight="1">
      <c r="A109" s="165"/>
      <c r="B109" s="168"/>
      <c r="C109" s="170"/>
      <c r="D109" s="173"/>
      <c r="E109" s="54" t="s">
        <v>96</v>
      </c>
      <c r="F109" s="8" t="s">
        <v>23</v>
      </c>
      <c r="G109" s="57" t="s">
        <v>97</v>
      </c>
      <c r="H109" s="128">
        <f>'27'!D21</f>
        <v>66.7</v>
      </c>
      <c r="I109" s="128">
        <f>'27'!E21</f>
        <v>80</v>
      </c>
      <c r="J109" s="129">
        <f>IF(I109/H109*100&gt;100,100,I109/H109*100)</f>
        <v>100</v>
      </c>
      <c r="K109" s="175"/>
      <c r="L109" s="177"/>
      <c r="M109" s="167"/>
      <c r="N109" s="179"/>
      <c r="O109" s="182"/>
    </row>
    <row r="110" spans="1:15" ht="33" customHeight="1">
      <c r="A110" s="165"/>
      <c r="B110" s="169"/>
      <c r="C110" s="171"/>
      <c r="D110" s="173"/>
      <c r="E110" s="54" t="s">
        <v>98</v>
      </c>
      <c r="F110" s="60" t="s">
        <v>99</v>
      </c>
      <c r="G110" s="57" t="s">
        <v>100</v>
      </c>
      <c r="H110" s="128">
        <f>'27'!H22</f>
        <v>30</v>
      </c>
      <c r="I110" s="128">
        <f>'27'!I22</f>
        <v>30.44</v>
      </c>
      <c r="J110" s="129">
        <f>IF(I110/H110*100&gt;100,100,I110/H110*100)</f>
        <v>100</v>
      </c>
      <c r="K110" s="129">
        <f>J110</f>
        <v>100</v>
      </c>
      <c r="L110" s="177"/>
      <c r="M110" s="167"/>
      <c r="N110" s="180"/>
      <c r="O110" s="183"/>
    </row>
    <row r="111" spans="1:15" ht="33" customHeight="1">
      <c r="A111" s="165"/>
      <c r="B111" s="168" t="s">
        <v>300</v>
      </c>
      <c r="C111" s="170" t="s">
        <v>308</v>
      </c>
      <c r="D111" s="172" t="s">
        <v>95</v>
      </c>
      <c r="E111" s="54" t="s">
        <v>96</v>
      </c>
      <c r="F111" s="8" t="s">
        <v>76</v>
      </c>
      <c r="G111" s="57" t="s">
        <v>97</v>
      </c>
      <c r="H111" s="128">
        <f>'28'!$D$19</f>
        <v>100</v>
      </c>
      <c r="I111" s="128">
        <f>'28'!$E$19</f>
        <v>100</v>
      </c>
      <c r="J111" s="129">
        <f>IF(I111/H111*100&gt;100,100,I111/H111*100)</f>
        <v>100</v>
      </c>
      <c r="K111" s="174">
        <f>(J111+J112+J113)/3</f>
        <v>100</v>
      </c>
      <c r="L111" s="176">
        <f>(K111+K114)/2</f>
        <v>100</v>
      </c>
      <c r="M111" s="167"/>
      <c r="N111" s="178"/>
      <c r="O111" s="181">
        <v>28</v>
      </c>
    </row>
    <row r="112" spans="1:15" ht="39" customHeight="1">
      <c r="A112" s="165"/>
      <c r="B112" s="168"/>
      <c r="C112" s="170"/>
      <c r="D112" s="173"/>
      <c r="E112" s="54" t="s">
        <v>96</v>
      </c>
      <c r="F112" s="8" t="s">
        <v>77</v>
      </c>
      <c r="G112" s="57" t="s">
        <v>97</v>
      </c>
      <c r="H112" s="128">
        <f>'28'!$D$20</f>
        <v>10</v>
      </c>
      <c r="I112" s="128">
        <f>'28'!$E$20</f>
        <v>5</v>
      </c>
      <c r="J112" s="129">
        <f>IF(H112/I112*100&gt;100,100,H112/I112*100)</f>
        <v>100</v>
      </c>
      <c r="K112" s="175"/>
      <c r="L112" s="177"/>
      <c r="M112" s="167"/>
      <c r="N112" s="179"/>
      <c r="O112" s="182"/>
    </row>
    <row r="113" spans="1:15" ht="32.25" customHeight="1">
      <c r="A113" s="165"/>
      <c r="B113" s="168"/>
      <c r="C113" s="170"/>
      <c r="D113" s="173"/>
      <c r="E113" s="54" t="s">
        <v>96</v>
      </c>
      <c r="F113" s="52" t="s">
        <v>78</v>
      </c>
      <c r="G113" s="57" t="s">
        <v>97</v>
      </c>
      <c r="H113" s="128">
        <f>'28'!$D$21</f>
        <v>100</v>
      </c>
      <c r="I113" s="128">
        <f>'28'!$E$21</f>
        <v>100</v>
      </c>
      <c r="J113" s="129">
        <f>IF(I113/H113*100&gt;100,100,I113/H113*100)</f>
        <v>100</v>
      </c>
      <c r="K113" s="175"/>
      <c r="L113" s="177"/>
      <c r="M113" s="167"/>
      <c r="N113" s="179"/>
      <c r="O113" s="182"/>
    </row>
    <row r="114" spans="1:15" ht="33" customHeight="1">
      <c r="A114" s="165"/>
      <c r="B114" s="169"/>
      <c r="C114" s="171"/>
      <c r="D114" s="173"/>
      <c r="E114" s="54" t="s">
        <v>98</v>
      </c>
      <c r="F114" s="60" t="s">
        <v>99</v>
      </c>
      <c r="G114" s="57" t="s">
        <v>100</v>
      </c>
      <c r="H114" s="16">
        <f>'28'!$H$22</f>
        <v>30</v>
      </c>
      <c r="I114" s="16">
        <f>'28'!$I$22</f>
        <v>30.44</v>
      </c>
      <c r="J114" s="129">
        <f>IF(I114/H114*100&gt;100,100,I114/H114*100)</f>
        <v>100</v>
      </c>
      <c r="K114" s="129">
        <f>J114</f>
        <v>100</v>
      </c>
      <c r="L114" s="177"/>
      <c r="M114" s="167"/>
      <c r="N114" s="180"/>
      <c r="O114" s="183"/>
    </row>
    <row r="116" spans="1:15">
      <c r="H116" s="131">
        <f>H18+H22+H26+H30+H34+H58+H110</f>
        <v>324</v>
      </c>
    </row>
  </sheetData>
  <autoFilter ref="A2:O114">
    <filterColumn colId="1"/>
    <filterColumn colId="7"/>
  </autoFilter>
  <mergeCells count="198">
    <mergeCell ref="N99:N102"/>
    <mergeCell ref="O99:O102"/>
    <mergeCell ref="B99:B102"/>
    <mergeCell ref="C99:C102"/>
    <mergeCell ref="D99:D102"/>
    <mergeCell ref="K99:K101"/>
    <mergeCell ref="L99:L102"/>
    <mergeCell ref="N79:N82"/>
    <mergeCell ref="O79:O82"/>
    <mergeCell ref="B83:B86"/>
    <mergeCell ref="C83:C86"/>
    <mergeCell ref="D83:D86"/>
    <mergeCell ref="K83:K85"/>
    <mergeCell ref="L83:L86"/>
    <mergeCell ref="N83:N86"/>
    <mergeCell ref="O83:O86"/>
    <mergeCell ref="B79:B82"/>
    <mergeCell ref="C79:C82"/>
    <mergeCell ref="D79:D82"/>
    <mergeCell ref="K79:K81"/>
    <mergeCell ref="L79:L82"/>
    <mergeCell ref="N91:N94"/>
    <mergeCell ref="O91:O94"/>
    <mergeCell ref="B91:B94"/>
    <mergeCell ref="O95:O98"/>
    <mergeCell ref="B87:B90"/>
    <mergeCell ref="C87:C90"/>
    <mergeCell ref="D87:D90"/>
    <mergeCell ref="K87:K89"/>
    <mergeCell ref="L87:L90"/>
    <mergeCell ref="N87:N90"/>
    <mergeCell ref="O87:O90"/>
    <mergeCell ref="B63:B66"/>
    <mergeCell ref="C63:C66"/>
    <mergeCell ref="D63:D66"/>
    <mergeCell ref="K63:K65"/>
    <mergeCell ref="B71:B74"/>
    <mergeCell ref="C71:C74"/>
    <mergeCell ref="D71:D74"/>
    <mergeCell ref="K71:K73"/>
    <mergeCell ref="L71:L74"/>
    <mergeCell ref="N71:N74"/>
    <mergeCell ref="O71:O74"/>
    <mergeCell ref="B75:B78"/>
    <mergeCell ref="C75:C78"/>
    <mergeCell ref="D75:D78"/>
    <mergeCell ref="K75:K77"/>
    <mergeCell ref="L75:L78"/>
    <mergeCell ref="O59:O62"/>
    <mergeCell ref="B55:B58"/>
    <mergeCell ref="C55:C58"/>
    <mergeCell ref="D55:D58"/>
    <mergeCell ref="K55:K57"/>
    <mergeCell ref="L55:L58"/>
    <mergeCell ref="C91:C94"/>
    <mergeCell ref="D91:D94"/>
    <mergeCell ref="K91:K93"/>
    <mergeCell ref="L91:L94"/>
    <mergeCell ref="N63:N66"/>
    <mergeCell ref="O63:O66"/>
    <mergeCell ref="N75:N78"/>
    <mergeCell ref="O75:O78"/>
    <mergeCell ref="O67:O70"/>
    <mergeCell ref="B27:B30"/>
    <mergeCell ref="C27:C30"/>
    <mergeCell ref="D27:D30"/>
    <mergeCell ref="K27:K29"/>
    <mergeCell ref="L27:L30"/>
    <mergeCell ref="N27:N30"/>
    <mergeCell ref="O27:O30"/>
    <mergeCell ref="B23:B26"/>
    <mergeCell ref="C23:C26"/>
    <mergeCell ref="D23:D26"/>
    <mergeCell ref="K23:K25"/>
    <mergeCell ref="L23:L26"/>
    <mergeCell ref="B19:B22"/>
    <mergeCell ref="C19:C22"/>
    <mergeCell ref="D19:D22"/>
    <mergeCell ref="K19:K21"/>
    <mergeCell ref="L19:L22"/>
    <mergeCell ref="B15:B18"/>
    <mergeCell ref="C15:C18"/>
    <mergeCell ref="D15:D18"/>
    <mergeCell ref="K15:K17"/>
    <mergeCell ref="L15:L18"/>
    <mergeCell ref="O103:O106"/>
    <mergeCell ref="B31:B34"/>
    <mergeCell ref="C31:C34"/>
    <mergeCell ref="D31:D34"/>
    <mergeCell ref="K31:K33"/>
    <mergeCell ref="L31:L34"/>
    <mergeCell ref="N31:N34"/>
    <mergeCell ref="O31:O34"/>
    <mergeCell ref="B35:B38"/>
    <mergeCell ref="C35:C38"/>
    <mergeCell ref="D35:D38"/>
    <mergeCell ref="K35:K37"/>
    <mergeCell ref="L35:L38"/>
    <mergeCell ref="N35:N38"/>
    <mergeCell ref="O35:O38"/>
    <mergeCell ref="N51:N54"/>
    <mergeCell ref="B51:B54"/>
    <mergeCell ref="C51:C54"/>
    <mergeCell ref="L63:L66"/>
    <mergeCell ref="N55:N58"/>
    <mergeCell ref="O55:O58"/>
    <mergeCell ref="B59:B62"/>
    <mergeCell ref="C59:C62"/>
    <mergeCell ref="N67:N70"/>
    <mergeCell ref="O3:O6"/>
    <mergeCell ref="O43:O46"/>
    <mergeCell ref="O47:O50"/>
    <mergeCell ref="O51:O54"/>
    <mergeCell ref="N39:N42"/>
    <mergeCell ref="O39:O42"/>
    <mergeCell ref="N7:N10"/>
    <mergeCell ref="O7:O10"/>
    <mergeCell ref="N11:N14"/>
    <mergeCell ref="O11:O14"/>
    <mergeCell ref="N15:N18"/>
    <mergeCell ref="O15:O18"/>
    <mergeCell ref="N19:N22"/>
    <mergeCell ref="O19:O22"/>
    <mergeCell ref="N23:N26"/>
    <mergeCell ref="O23:O26"/>
    <mergeCell ref="N3:N6"/>
    <mergeCell ref="N103:N106"/>
    <mergeCell ref="B43:B46"/>
    <mergeCell ref="C43:C46"/>
    <mergeCell ref="D43:D46"/>
    <mergeCell ref="K43:K45"/>
    <mergeCell ref="L43:L46"/>
    <mergeCell ref="N43:N46"/>
    <mergeCell ref="B47:B50"/>
    <mergeCell ref="C47:C50"/>
    <mergeCell ref="D47:D50"/>
    <mergeCell ref="K47:K49"/>
    <mergeCell ref="L47:L50"/>
    <mergeCell ref="N47:N50"/>
    <mergeCell ref="D59:D62"/>
    <mergeCell ref="K59:K61"/>
    <mergeCell ref="L59:L62"/>
    <mergeCell ref="N59:N62"/>
    <mergeCell ref="B95:B98"/>
    <mergeCell ref="C95:C98"/>
    <mergeCell ref="D95:D98"/>
    <mergeCell ref="K95:K97"/>
    <mergeCell ref="L95:L98"/>
    <mergeCell ref="N95:N98"/>
    <mergeCell ref="C103:C106"/>
    <mergeCell ref="D103:D106"/>
    <mergeCell ref="K103:K105"/>
    <mergeCell ref="L103:L106"/>
    <mergeCell ref="B3:B6"/>
    <mergeCell ref="B67:B70"/>
    <mergeCell ref="D51:D54"/>
    <mergeCell ref="K51:K53"/>
    <mergeCell ref="L51:L54"/>
    <mergeCell ref="B103:B106"/>
    <mergeCell ref="K11:K13"/>
    <mergeCell ref="L11:L14"/>
    <mergeCell ref="B7:B10"/>
    <mergeCell ref="C7:C10"/>
    <mergeCell ref="D7:D10"/>
    <mergeCell ref="B39:B42"/>
    <mergeCell ref="C39:C42"/>
    <mergeCell ref="D39:D42"/>
    <mergeCell ref="K39:K41"/>
    <mergeCell ref="L39:L42"/>
    <mergeCell ref="B11:B14"/>
    <mergeCell ref="C11:C14"/>
    <mergeCell ref="D11:D14"/>
    <mergeCell ref="K7:K9"/>
    <mergeCell ref="L7:L10"/>
    <mergeCell ref="A3:A114"/>
    <mergeCell ref="M3:M114"/>
    <mergeCell ref="B107:B110"/>
    <mergeCell ref="C107:C110"/>
    <mergeCell ref="D107:D110"/>
    <mergeCell ref="K107:K109"/>
    <mergeCell ref="L107:L110"/>
    <mergeCell ref="N107:N110"/>
    <mergeCell ref="O107:O110"/>
    <mergeCell ref="B111:B114"/>
    <mergeCell ref="C111:C114"/>
    <mergeCell ref="D111:D114"/>
    <mergeCell ref="K111:K113"/>
    <mergeCell ref="L111:L114"/>
    <mergeCell ref="N111:N114"/>
    <mergeCell ref="O111:O114"/>
    <mergeCell ref="C67:C70"/>
    <mergeCell ref="D67:D70"/>
    <mergeCell ref="K67:K69"/>
    <mergeCell ref="L67:L70"/>
    <mergeCell ref="C3:C6"/>
    <mergeCell ref="D3:D6"/>
    <mergeCell ref="K3:K5"/>
    <mergeCell ref="L3:L6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rowBreaks count="1" manualBreakCount="1">
    <brk id="27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A9" sqref="A9:XFD9"/>
    </sheetView>
  </sheetViews>
  <sheetFormatPr defaultRowHeight="14.4"/>
  <cols>
    <col min="2" max="2" width="10.33203125" bestFit="1" customWidth="1"/>
  </cols>
  <sheetData>
    <row r="1" spans="1:9">
      <c r="A1" s="89" t="s">
        <v>173</v>
      </c>
      <c r="B1" s="89" t="s">
        <v>167</v>
      </c>
      <c r="C1" s="89" t="s">
        <v>168</v>
      </c>
      <c r="D1" s="89" t="s">
        <v>169</v>
      </c>
      <c r="E1" s="89" t="s">
        <v>170</v>
      </c>
      <c r="F1" s="89" t="s">
        <v>171</v>
      </c>
      <c r="G1" s="89" t="s">
        <v>167</v>
      </c>
      <c r="H1" s="89" t="s">
        <v>169</v>
      </c>
      <c r="I1" s="89" t="s">
        <v>172</v>
      </c>
    </row>
    <row r="2" spans="1:9">
      <c r="A2" s="89">
        <v>1</v>
      </c>
      <c r="B2" s="90">
        <f>SUM('4:27'!F48)</f>
        <v>322</v>
      </c>
      <c r="C2" s="89">
        <f>SUM('20:28'!F49)</f>
        <v>322</v>
      </c>
      <c r="D2" s="89">
        <f>C2-B2</f>
        <v>0</v>
      </c>
      <c r="E2" s="89"/>
      <c r="F2" s="89">
        <v>322</v>
      </c>
      <c r="G2" s="89">
        <f>F2-E2</f>
        <v>322</v>
      </c>
      <c r="H2" s="89">
        <f>G2-B2</f>
        <v>0</v>
      </c>
      <c r="I2" s="89">
        <f>D2-E2</f>
        <v>0</v>
      </c>
    </row>
    <row r="3" spans="1:9">
      <c r="A3" s="89">
        <v>2</v>
      </c>
      <c r="B3" s="90">
        <f>SUM('4:27'!F49)</f>
        <v>323</v>
      </c>
      <c r="C3" s="89">
        <f>SUM('20:28'!F50)</f>
        <v>323</v>
      </c>
      <c r="D3" s="89">
        <f t="shared" ref="D3:D13" si="0">C3-B3</f>
        <v>0</v>
      </c>
      <c r="E3" s="89"/>
      <c r="F3" s="89">
        <v>323</v>
      </c>
      <c r="G3" s="89">
        <f t="shared" ref="G3:G13" si="1">F3-E3</f>
        <v>323</v>
      </c>
      <c r="H3" s="89">
        <f t="shared" ref="H3:H13" si="2">G3-B3</f>
        <v>0</v>
      </c>
      <c r="I3" s="89">
        <f t="shared" ref="I3:I13" si="3">D3-E3</f>
        <v>0</v>
      </c>
    </row>
    <row r="4" spans="1:9">
      <c r="A4" s="89">
        <v>3</v>
      </c>
      <c r="B4" s="90">
        <f>SUM('4:27'!F50)</f>
        <v>324</v>
      </c>
      <c r="C4" s="89">
        <f>SUM('20:28'!F51)</f>
        <v>324</v>
      </c>
      <c r="D4" s="89">
        <f t="shared" si="0"/>
        <v>0</v>
      </c>
      <c r="E4" s="89"/>
      <c r="F4" s="89">
        <v>324</v>
      </c>
      <c r="G4" s="89">
        <f t="shared" si="1"/>
        <v>324</v>
      </c>
      <c r="H4" s="89">
        <f t="shared" si="2"/>
        <v>0</v>
      </c>
      <c r="I4" s="89">
        <f t="shared" si="3"/>
        <v>0</v>
      </c>
    </row>
    <row r="5" spans="1:9">
      <c r="A5" s="89">
        <v>4</v>
      </c>
      <c r="B5" s="90">
        <f>SUM('4:27'!F51)</f>
        <v>321</v>
      </c>
      <c r="C5" s="89">
        <f>SUM('20:28'!F52)</f>
        <v>321</v>
      </c>
      <c r="D5" s="89">
        <f t="shared" si="0"/>
        <v>0</v>
      </c>
      <c r="E5" s="89"/>
      <c r="F5" s="89">
        <v>321</v>
      </c>
      <c r="G5" s="89">
        <f t="shared" si="1"/>
        <v>321</v>
      </c>
      <c r="H5" s="89">
        <f t="shared" si="2"/>
        <v>0</v>
      </c>
      <c r="I5" s="89">
        <f t="shared" si="3"/>
        <v>0</v>
      </c>
    </row>
    <row r="6" spans="1:9">
      <c r="A6" s="89">
        <v>5</v>
      </c>
      <c r="B6" s="90">
        <f>SUM('4:27'!F52)</f>
        <v>321</v>
      </c>
      <c r="C6" s="89">
        <f>SUM('20:28'!F53)</f>
        <v>321</v>
      </c>
      <c r="D6" s="89">
        <f t="shared" si="0"/>
        <v>0</v>
      </c>
      <c r="E6" s="89"/>
      <c r="F6" s="89">
        <v>321</v>
      </c>
      <c r="G6" s="89">
        <f t="shared" si="1"/>
        <v>321</v>
      </c>
      <c r="H6" s="89">
        <f t="shared" si="2"/>
        <v>0</v>
      </c>
      <c r="I6" s="89">
        <f t="shared" si="3"/>
        <v>0</v>
      </c>
    </row>
    <row r="7" spans="1:9">
      <c r="A7" s="89">
        <v>6</v>
      </c>
      <c r="B7" s="90">
        <f>SUM('4:27'!F53)</f>
        <v>324</v>
      </c>
      <c r="C7" s="89">
        <f>SUM('20:28'!F54)</f>
        <v>324</v>
      </c>
      <c r="D7" s="89">
        <f t="shared" si="0"/>
        <v>0</v>
      </c>
      <c r="E7" s="89"/>
      <c r="F7" s="89">
        <v>324</v>
      </c>
      <c r="G7" s="89">
        <f t="shared" si="1"/>
        <v>324</v>
      </c>
      <c r="H7" s="89">
        <f t="shared" si="2"/>
        <v>0</v>
      </c>
      <c r="I7" s="89">
        <f t="shared" si="3"/>
        <v>0</v>
      </c>
    </row>
    <row r="8" spans="1:9">
      <c r="A8" s="89">
        <v>7</v>
      </c>
      <c r="B8" s="90">
        <f>SUM('4:27'!F54)</f>
        <v>325</v>
      </c>
      <c r="C8" s="89">
        <f>SUM('20:28'!F55)</f>
        <v>325</v>
      </c>
      <c r="D8" s="89">
        <f t="shared" si="0"/>
        <v>0</v>
      </c>
      <c r="E8" s="89"/>
      <c r="F8" s="89">
        <v>324</v>
      </c>
      <c r="G8" s="89">
        <f t="shared" si="1"/>
        <v>324</v>
      </c>
      <c r="H8" s="89">
        <f t="shared" si="2"/>
        <v>-1</v>
      </c>
      <c r="I8" s="89">
        <f t="shared" si="3"/>
        <v>0</v>
      </c>
    </row>
    <row r="9" spans="1:9">
      <c r="A9" s="89">
        <v>8</v>
      </c>
      <c r="B9" s="90">
        <f>SUM('4:27'!F55)</f>
        <v>335</v>
      </c>
      <c r="C9" s="89">
        <f>SUM('20:28'!F56)</f>
        <v>335</v>
      </c>
      <c r="D9" s="89">
        <f t="shared" si="0"/>
        <v>0</v>
      </c>
      <c r="E9" s="89"/>
      <c r="F9" s="89">
        <v>314</v>
      </c>
      <c r="G9" s="89">
        <f t="shared" si="1"/>
        <v>314</v>
      </c>
      <c r="H9" s="89">
        <f t="shared" si="2"/>
        <v>-21</v>
      </c>
      <c r="I9" s="89">
        <f t="shared" si="3"/>
        <v>0</v>
      </c>
    </row>
    <row r="10" spans="1:9">
      <c r="A10" s="89">
        <v>9</v>
      </c>
      <c r="B10" s="90">
        <f>SUM('4:27'!F56)</f>
        <v>316</v>
      </c>
      <c r="C10" s="89">
        <f>SUM('20:28'!F57)</f>
        <v>316</v>
      </c>
      <c r="D10" s="89">
        <f t="shared" si="0"/>
        <v>0</v>
      </c>
      <c r="E10" s="89"/>
      <c r="F10" s="89">
        <v>316</v>
      </c>
      <c r="G10" s="89">
        <f t="shared" si="1"/>
        <v>316</v>
      </c>
      <c r="H10" s="89">
        <f t="shared" si="2"/>
        <v>0</v>
      </c>
      <c r="I10" s="89">
        <f t="shared" si="3"/>
        <v>0</v>
      </c>
    </row>
    <row r="11" spans="1:9">
      <c r="A11" s="89">
        <v>10</v>
      </c>
      <c r="B11" s="90">
        <f>SUM('4:27'!F57)</f>
        <v>0</v>
      </c>
      <c r="C11" s="89">
        <f>SUM('20:28'!F58)</f>
        <v>0</v>
      </c>
      <c r="D11" s="89">
        <f t="shared" si="0"/>
        <v>0</v>
      </c>
      <c r="E11" s="89"/>
      <c r="F11" s="89"/>
      <c r="G11" s="89">
        <f t="shared" si="1"/>
        <v>0</v>
      </c>
      <c r="H11" s="89">
        <f t="shared" si="2"/>
        <v>0</v>
      </c>
      <c r="I11" s="89">
        <f t="shared" si="3"/>
        <v>0</v>
      </c>
    </row>
    <row r="12" spans="1:9">
      <c r="A12" s="89">
        <v>11</v>
      </c>
      <c r="B12" s="90">
        <f>SUM('4:27'!F58)</f>
        <v>0</v>
      </c>
      <c r="C12" s="89">
        <f>SUM('20:28'!F59)</f>
        <v>0</v>
      </c>
      <c r="D12" s="89">
        <f t="shared" si="0"/>
        <v>0</v>
      </c>
      <c r="E12" s="89"/>
      <c r="F12" s="89"/>
      <c r="G12" s="89">
        <f t="shared" si="1"/>
        <v>0</v>
      </c>
      <c r="H12" s="89">
        <f t="shared" si="2"/>
        <v>0</v>
      </c>
      <c r="I12" s="89">
        <f t="shared" si="3"/>
        <v>0</v>
      </c>
    </row>
    <row r="13" spans="1:9">
      <c r="A13" s="89">
        <v>12</v>
      </c>
      <c r="B13" s="90">
        <f>SUM('4:27'!F59)</f>
        <v>0</v>
      </c>
      <c r="C13" s="89">
        <f>SUM('20:28'!F60)</f>
        <v>0</v>
      </c>
      <c r="D13" s="89">
        <f t="shared" si="0"/>
        <v>0</v>
      </c>
      <c r="E13" s="89"/>
      <c r="F13" s="89"/>
      <c r="G13" s="89">
        <f t="shared" si="1"/>
        <v>0</v>
      </c>
      <c r="H13" s="89">
        <f t="shared" si="2"/>
        <v>0</v>
      </c>
      <c r="I13" s="89">
        <f t="shared" si="3"/>
        <v>0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T170"/>
  <sheetViews>
    <sheetView view="pageBreakPreview" topLeftCell="A63" zoomScale="80" zoomScaleSheetLayoutView="80" workbookViewId="0">
      <selection activeCell="B141" sqref="B141:B143"/>
    </sheetView>
  </sheetViews>
  <sheetFormatPr defaultColWidth="9.109375" defaultRowHeight="10.199999999999999"/>
  <cols>
    <col min="1" max="1" width="22.5546875" style="91" customWidth="1"/>
    <col min="2" max="2" width="12.33203125" style="91" customWidth="1"/>
    <col min="3" max="3" width="11.88671875" style="91" customWidth="1"/>
    <col min="4" max="4" width="13.44140625" style="91" customWidth="1"/>
    <col min="5" max="5" width="9" style="91" customWidth="1"/>
    <col min="6" max="6" width="10.6640625" style="91" customWidth="1"/>
    <col min="7" max="7" width="12.6640625" style="91" customWidth="1"/>
    <col min="8" max="8" width="12.44140625" style="91" customWidth="1"/>
    <col min="9" max="9" width="6.109375" style="91" customWidth="1"/>
    <col min="10" max="10" width="12.33203125" style="91" customWidth="1"/>
    <col min="11" max="11" width="11.6640625" style="91" customWidth="1"/>
    <col min="12" max="12" width="6.88671875" style="91" customWidth="1"/>
    <col min="13" max="13" width="5.5546875" style="91" customWidth="1"/>
    <col min="14" max="14" width="9.5546875" style="91" customWidth="1"/>
    <col min="15" max="15" width="7.6640625" style="91" customWidth="1"/>
    <col min="16" max="16" width="9.109375" style="91" customWidth="1"/>
    <col min="17" max="16384" width="9.109375" style="91"/>
  </cols>
  <sheetData>
    <row r="2" spans="1:19" ht="13.8">
      <c r="A2" s="227" t="s">
        <v>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</row>
    <row r="3" spans="1:19" ht="13.8">
      <c r="A3" s="227" t="s">
        <v>174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</row>
    <row r="4" spans="1:19" ht="13.8">
      <c r="A4" s="227" t="s">
        <v>299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</row>
    <row r="5" spans="1:19" ht="13.8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</row>
    <row r="6" spans="1:19" ht="13.8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 t="s">
        <v>175</v>
      </c>
    </row>
    <row r="7" spans="1:19" ht="13.8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225" t="s">
        <v>176</v>
      </c>
      <c r="Q7" s="222"/>
      <c r="R7" s="228" t="s">
        <v>177</v>
      </c>
    </row>
    <row r="8" spans="1:19" ht="13.8">
      <c r="A8" s="219" t="s">
        <v>178</v>
      </c>
      <c r="B8" s="219"/>
      <c r="C8" s="223" t="s">
        <v>179</v>
      </c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5" t="s">
        <v>180</v>
      </c>
      <c r="Q8" s="222"/>
      <c r="R8" s="229"/>
    </row>
    <row r="9" spans="1:19" ht="13.8">
      <c r="A9" s="94"/>
      <c r="B9" s="94"/>
      <c r="C9" s="220" t="s">
        <v>306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5" t="s">
        <v>181</v>
      </c>
      <c r="Q9" s="222"/>
      <c r="R9" s="127" t="s">
        <v>305</v>
      </c>
    </row>
    <row r="10" spans="1:19" ht="13.8">
      <c r="A10" s="219" t="s">
        <v>182</v>
      </c>
      <c r="B10" s="219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1" t="s">
        <v>183</v>
      </c>
      <c r="Q10" s="222"/>
      <c r="R10" s="95"/>
    </row>
    <row r="11" spans="1:19" ht="13.8">
      <c r="A11" s="94"/>
      <c r="B11" s="94"/>
      <c r="C11" s="220" t="s">
        <v>184</v>
      </c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1" t="s">
        <v>185</v>
      </c>
      <c r="Q11" s="222"/>
      <c r="R11" s="93" t="s">
        <v>186</v>
      </c>
    </row>
    <row r="12" spans="1:19" ht="13.8">
      <c r="A12" s="94"/>
      <c r="B12" s="94"/>
      <c r="C12" s="220" t="s">
        <v>187</v>
      </c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1" t="s">
        <v>185</v>
      </c>
      <c r="Q12" s="222"/>
      <c r="R12" s="93" t="s">
        <v>188</v>
      </c>
    </row>
    <row r="13" spans="1:19" ht="13.8">
      <c r="A13" s="94"/>
      <c r="B13" s="94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1" t="s">
        <v>185</v>
      </c>
      <c r="Q13" s="222"/>
      <c r="R13" s="95"/>
    </row>
    <row r="14" spans="1:19" ht="13.8">
      <c r="A14" s="94"/>
      <c r="B14" s="94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96"/>
      <c r="Q14" s="96"/>
      <c r="R14" s="224"/>
    </row>
    <row r="15" spans="1:19" ht="13.8">
      <c r="A15" s="219" t="s">
        <v>189</v>
      </c>
      <c r="B15" s="219"/>
      <c r="C15" s="220" t="s">
        <v>190</v>
      </c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96"/>
      <c r="Q15" s="96"/>
      <c r="R15" s="224"/>
    </row>
    <row r="16" spans="1:19" ht="13.8">
      <c r="A16" s="97"/>
      <c r="B16" s="97"/>
      <c r="C16" s="203" t="s">
        <v>191</v>
      </c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96"/>
      <c r="Q16" s="96"/>
      <c r="R16" s="92"/>
      <c r="S16" s="98"/>
    </row>
    <row r="17" spans="1:20" ht="15" customHeight="1">
      <c r="A17" s="219" t="s">
        <v>192</v>
      </c>
      <c r="B17" s="219"/>
      <c r="C17" s="220" t="s">
        <v>193</v>
      </c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96"/>
      <c r="Q17" s="96"/>
      <c r="R17" s="92"/>
      <c r="S17" s="98"/>
    </row>
    <row r="18" spans="1:20" ht="9.75" customHeight="1">
      <c r="A18" s="94"/>
      <c r="B18" s="94"/>
      <c r="C18" s="205" t="s">
        <v>194</v>
      </c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96"/>
      <c r="Q18" s="96"/>
      <c r="R18" s="92"/>
      <c r="S18" s="98"/>
    </row>
    <row r="19" spans="1:20" ht="16.5" customHeight="1">
      <c r="A19" s="213" t="s">
        <v>195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</row>
    <row r="20" spans="1:20">
      <c r="A20" s="91" t="s">
        <v>196</v>
      </c>
    </row>
    <row r="22" spans="1:20" ht="19.5" customHeight="1">
      <c r="A22" s="216" t="s">
        <v>197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7" t="s">
        <v>198</v>
      </c>
      <c r="Q22" s="218"/>
      <c r="R22" s="209" t="s">
        <v>236</v>
      </c>
      <c r="S22" s="98"/>
    </row>
    <row r="23" spans="1:20" ht="17.25" customHeight="1">
      <c r="A23" s="216" t="s">
        <v>199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7"/>
      <c r="Q23" s="218"/>
      <c r="R23" s="209"/>
      <c r="S23" s="98"/>
    </row>
    <row r="24" spans="1:20" ht="16.5" customHeight="1">
      <c r="A24" s="213" t="s">
        <v>200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</row>
    <row r="25" spans="1:20" ht="17.25" customHeight="1">
      <c r="A25" s="213" t="s">
        <v>201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</row>
    <row r="26" spans="1:20" ht="51" customHeight="1">
      <c r="A26" s="193" t="s">
        <v>202</v>
      </c>
      <c r="B26" s="188" t="s">
        <v>203</v>
      </c>
      <c r="C26" s="214"/>
      <c r="D26" s="215"/>
      <c r="E26" s="188" t="s">
        <v>204</v>
      </c>
      <c r="F26" s="189"/>
      <c r="G26" s="188" t="s">
        <v>205</v>
      </c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189"/>
    </row>
    <row r="27" spans="1:20" ht="51" customHeight="1">
      <c r="A27" s="194"/>
      <c r="B27" s="193" t="s">
        <v>206</v>
      </c>
      <c r="C27" s="193" t="s">
        <v>206</v>
      </c>
      <c r="D27" s="193" t="s">
        <v>206</v>
      </c>
      <c r="E27" s="193" t="s">
        <v>206</v>
      </c>
      <c r="F27" s="193" t="s">
        <v>206</v>
      </c>
      <c r="G27" s="204" t="s">
        <v>207</v>
      </c>
      <c r="H27" s="205"/>
      <c r="I27" s="205"/>
      <c r="J27" s="205"/>
      <c r="K27" s="206"/>
      <c r="L27" s="188" t="s">
        <v>208</v>
      </c>
      <c r="M27" s="189"/>
      <c r="N27" s="193" t="s">
        <v>209</v>
      </c>
      <c r="O27" s="193" t="s">
        <v>210</v>
      </c>
      <c r="P27" s="193" t="s">
        <v>211</v>
      </c>
      <c r="Q27" s="193" t="s">
        <v>212</v>
      </c>
      <c r="R27" s="193" t="s">
        <v>213</v>
      </c>
    </row>
    <row r="28" spans="1:20" ht="22.5" customHeight="1">
      <c r="A28" s="195"/>
      <c r="B28" s="195"/>
      <c r="C28" s="195"/>
      <c r="D28" s="195"/>
      <c r="E28" s="195"/>
      <c r="F28" s="195"/>
      <c r="G28" s="207"/>
      <c r="H28" s="212"/>
      <c r="I28" s="212"/>
      <c r="J28" s="212"/>
      <c r="K28" s="208"/>
      <c r="L28" s="99" t="s">
        <v>214</v>
      </c>
      <c r="M28" s="100" t="s">
        <v>215</v>
      </c>
      <c r="N28" s="195"/>
      <c r="O28" s="195"/>
      <c r="P28" s="195"/>
      <c r="Q28" s="195"/>
      <c r="R28" s="195"/>
    </row>
    <row r="29" spans="1:20">
      <c r="A29" s="101">
        <v>1</v>
      </c>
      <c r="B29" s="101">
        <v>2</v>
      </c>
      <c r="C29" s="101">
        <v>3</v>
      </c>
      <c r="D29" s="101">
        <v>4</v>
      </c>
      <c r="E29" s="101">
        <v>5</v>
      </c>
      <c r="F29" s="101">
        <v>6</v>
      </c>
      <c r="G29" s="200">
        <v>7</v>
      </c>
      <c r="H29" s="211"/>
      <c r="I29" s="211"/>
      <c r="J29" s="211"/>
      <c r="K29" s="201"/>
      <c r="L29" s="101">
        <v>8</v>
      </c>
      <c r="M29" s="101">
        <v>9</v>
      </c>
      <c r="N29" s="101">
        <v>10</v>
      </c>
      <c r="O29" s="101">
        <v>11</v>
      </c>
      <c r="P29" s="101">
        <v>12</v>
      </c>
      <c r="Q29" s="101">
        <v>13</v>
      </c>
      <c r="R29" s="101">
        <v>14</v>
      </c>
    </row>
    <row r="30" spans="1:20" ht="37.5" hidden="1" customHeight="1">
      <c r="A30" s="190" t="s">
        <v>142</v>
      </c>
      <c r="B30" s="193" t="s">
        <v>216</v>
      </c>
      <c r="C30" s="193" t="s">
        <v>217</v>
      </c>
      <c r="D30" s="193" t="s">
        <v>108</v>
      </c>
      <c r="E30" s="193" t="s">
        <v>218</v>
      </c>
      <c r="F30" s="193" t="s">
        <v>112</v>
      </c>
      <c r="G30" s="196" t="s">
        <v>40</v>
      </c>
      <c r="H30" s="197"/>
      <c r="I30" s="197"/>
      <c r="J30" s="197"/>
      <c r="K30" s="198"/>
      <c r="L30" s="100" t="s">
        <v>97</v>
      </c>
      <c r="M30" s="102">
        <v>744</v>
      </c>
      <c r="N30" s="99" t="e">
        <f>'Оценка от учреждения'!H3</f>
        <v>#REF!</v>
      </c>
      <c r="O30" s="99" t="e">
        <f>'Оценка от учреждения'!I3</f>
        <v>#REF!</v>
      </c>
      <c r="P30" s="99">
        <v>10</v>
      </c>
      <c r="Q30" s="99" t="e">
        <f t="shared" ref="Q30:Q40" si="0">IF(O30-N30&lt;=10,0,O30-N30-10)</f>
        <v>#REF!</v>
      </c>
      <c r="R30" s="99"/>
      <c r="T30" s="91" t="e">
        <f>O30-N30</f>
        <v>#REF!</v>
      </c>
    </row>
    <row r="31" spans="1:20" ht="37.5" hidden="1" customHeight="1">
      <c r="A31" s="191"/>
      <c r="B31" s="194"/>
      <c r="C31" s="194"/>
      <c r="D31" s="194"/>
      <c r="E31" s="194"/>
      <c r="F31" s="194"/>
      <c r="G31" s="196" t="s">
        <v>51</v>
      </c>
      <c r="H31" s="197"/>
      <c r="I31" s="197"/>
      <c r="J31" s="197"/>
      <c r="K31" s="198"/>
      <c r="L31" s="100" t="s">
        <v>97</v>
      </c>
      <c r="M31" s="102">
        <v>744</v>
      </c>
      <c r="N31" s="99" t="e">
        <f>'Оценка от учреждения'!H4</f>
        <v>#REF!</v>
      </c>
      <c r="O31" s="99" t="e">
        <f>'Оценка от учреждения'!I4</f>
        <v>#REF!</v>
      </c>
      <c r="P31" s="99">
        <v>10</v>
      </c>
      <c r="Q31" s="99" t="e">
        <f t="shared" si="0"/>
        <v>#REF!</v>
      </c>
      <c r="R31" s="99"/>
      <c r="T31" s="91" t="e">
        <f t="shared" ref="T31:T77" si="1">O31-N31</f>
        <v>#REF!</v>
      </c>
    </row>
    <row r="32" spans="1:20" ht="37.5" hidden="1" customHeight="1">
      <c r="A32" s="192"/>
      <c r="B32" s="195"/>
      <c r="C32" s="195"/>
      <c r="D32" s="195"/>
      <c r="E32" s="195"/>
      <c r="F32" s="195"/>
      <c r="G32" s="196" t="s">
        <v>23</v>
      </c>
      <c r="H32" s="197"/>
      <c r="I32" s="197"/>
      <c r="J32" s="197"/>
      <c r="K32" s="198"/>
      <c r="L32" s="100" t="s">
        <v>97</v>
      </c>
      <c r="M32" s="102">
        <v>744</v>
      </c>
      <c r="N32" s="99" t="e">
        <f>'Оценка от учреждения'!H5</f>
        <v>#REF!</v>
      </c>
      <c r="O32" s="99" t="e">
        <f>'Оценка от учреждения'!I5</f>
        <v>#REF!</v>
      </c>
      <c r="P32" s="99">
        <v>10</v>
      </c>
      <c r="Q32" s="99" t="e">
        <f t="shared" si="0"/>
        <v>#REF!</v>
      </c>
      <c r="R32" s="99"/>
      <c r="S32" s="91">
        <v>1</v>
      </c>
      <c r="T32" s="91" t="e">
        <f t="shared" si="1"/>
        <v>#REF!</v>
      </c>
    </row>
    <row r="33" spans="1:20" ht="37.5" hidden="1" customHeight="1">
      <c r="A33" s="190" t="s">
        <v>143</v>
      </c>
      <c r="B33" s="193" t="s">
        <v>216</v>
      </c>
      <c r="C33" s="193" t="s">
        <v>217</v>
      </c>
      <c r="D33" s="193" t="s">
        <v>108</v>
      </c>
      <c r="E33" s="193" t="s">
        <v>218</v>
      </c>
      <c r="F33" s="193" t="s">
        <v>219</v>
      </c>
      <c r="G33" s="196" t="s">
        <v>40</v>
      </c>
      <c r="H33" s="197"/>
      <c r="I33" s="197"/>
      <c r="J33" s="197"/>
      <c r="K33" s="198"/>
      <c r="L33" s="100" t="s">
        <v>97</v>
      </c>
      <c r="M33" s="102">
        <v>744</v>
      </c>
      <c r="N33" s="99" t="e">
        <f>'Оценка от учреждения'!H7</f>
        <v>#REF!</v>
      </c>
      <c r="O33" s="99" t="e">
        <f>'Оценка от учреждения'!I7</f>
        <v>#REF!</v>
      </c>
      <c r="P33" s="99">
        <v>10</v>
      </c>
      <c r="Q33" s="99" t="e">
        <f t="shared" si="0"/>
        <v>#REF!</v>
      </c>
      <c r="R33" s="99"/>
      <c r="T33" s="91" t="e">
        <f t="shared" si="1"/>
        <v>#REF!</v>
      </c>
    </row>
    <row r="34" spans="1:20" ht="37.5" hidden="1" customHeight="1">
      <c r="A34" s="191"/>
      <c r="B34" s="194"/>
      <c r="C34" s="194"/>
      <c r="D34" s="194"/>
      <c r="E34" s="194"/>
      <c r="F34" s="194"/>
      <c r="G34" s="196" t="s">
        <v>51</v>
      </c>
      <c r="H34" s="197"/>
      <c r="I34" s="197"/>
      <c r="J34" s="197"/>
      <c r="K34" s="198"/>
      <c r="L34" s="100" t="s">
        <v>97</v>
      </c>
      <c r="M34" s="102">
        <v>744</v>
      </c>
      <c r="N34" s="99" t="e">
        <f>'Оценка от учреждения'!H8</f>
        <v>#REF!</v>
      </c>
      <c r="O34" s="99" t="e">
        <f>'Оценка от учреждения'!I8</f>
        <v>#REF!</v>
      </c>
      <c r="P34" s="99">
        <v>10</v>
      </c>
      <c r="Q34" s="99" t="e">
        <f t="shared" si="0"/>
        <v>#REF!</v>
      </c>
      <c r="R34" s="99"/>
      <c r="T34" s="91" t="e">
        <f t="shared" si="1"/>
        <v>#REF!</v>
      </c>
    </row>
    <row r="35" spans="1:20" ht="37.5" hidden="1" customHeight="1">
      <c r="A35" s="192"/>
      <c r="B35" s="195"/>
      <c r="C35" s="195"/>
      <c r="D35" s="195"/>
      <c r="E35" s="195"/>
      <c r="F35" s="195"/>
      <c r="G35" s="196" t="s">
        <v>23</v>
      </c>
      <c r="H35" s="197"/>
      <c r="I35" s="197"/>
      <c r="J35" s="197"/>
      <c r="K35" s="198"/>
      <c r="L35" s="100" t="s">
        <v>97</v>
      </c>
      <c r="M35" s="102">
        <v>744</v>
      </c>
      <c r="N35" s="99" t="e">
        <f>'Оценка от учреждения'!H9</f>
        <v>#REF!</v>
      </c>
      <c r="O35" s="99" t="e">
        <f>'Оценка от учреждения'!I9</f>
        <v>#REF!</v>
      </c>
      <c r="P35" s="99">
        <v>10</v>
      </c>
      <c r="Q35" s="99" t="e">
        <f t="shared" si="0"/>
        <v>#REF!</v>
      </c>
      <c r="R35" s="99"/>
      <c r="S35" s="91">
        <v>2</v>
      </c>
      <c r="T35" s="91" t="e">
        <f t="shared" si="1"/>
        <v>#REF!</v>
      </c>
    </row>
    <row r="36" spans="1:20" ht="37.5" hidden="1" customHeight="1">
      <c r="A36" s="190" t="s">
        <v>144</v>
      </c>
      <c r="B36" s="193" t="s">
        <v>216</v>
      </c>
      <c r="C36" s="193" t="s">
        <v>217</v>
      </c>
      <c r="D36" s="193" t="s">
        <v>109</v>
      </c>
      <c r="E36" s="193" t="s">
        <v>218</v>
      </c>
      <c r="F36" s="193" t="s">
        <v>112</v>
      </c>
      <c r="G36" s="196" t="s">
        <v>40</v>
      </c>
      <c r="H36" s="197"/>
      <c r="I36" s="197"/>
      <c r="J36" s="197"/>
      <c r="K36" s="198"/>
      <c r="L36" s="100" t="s">
        <v>97</v>
      </c>
      <c r="M36" s="102">
        <v>744</v>
      </c>
      <c r="N36" s="99" t="e">
        <f>'Оценка от учреждения'!H11</f>
        <v>#REF!</v>
      </c>
      <c r="O36" s="99" t="e">
        <f>'Оценка от учреждения'!I11</f>
        <v>#REF!</v>
      </c>
      <c r="P36" s="99">
        <v>10</v>
      </c>
      <c r="Q36" s="99" t="e">
        <f t="shared" si="0"/>
        <v>#REF!</v>
      </c>
      <c r="R36" s="99"/>
      <c r="T36" s="91" t="e">
        <f t="shared" si="1"/>
        <v>#REF!</v>
      </c>
    </row>
    <row r="37" spans="1:20" ht="37.5" hidden="1" customHeight="1">
      <c r="A37" s="191"/>
      <c r="B37" s="194"/>
      <c r="C37" s="194"/>
      <c r="D37" s="194"/>
      <c r="E37" s="194"/>
      <c r="F37" s="194"/>
      <c r="G37" s="196" t="s">
        <v>51</v>
      </c>
      <c r="H37" s="197"/>
      <c r="I37" s="197"/>
      <c r="J37" s="197"/>
      <c r="K37" s="198"/>
      <c r="L37" s="100" t="s">
        <v>97</v>
      </c>
      <c r="M37" s="102">
        <v>744</v>
      </c>
      <c r="N37" s="99" t="e">
        <f>'Оценка от учреждения'!H12</f>
        <v>#REF!</v>
      </c>
      <c r="O37" s="99" t="e">
        <f>'Оценка от учреждения'!I12</f>
        <v>#REF!</v>
      </c>
      <c r="P37" s="99">
        <v>10</v>
      </c>
      <c r="Q37" s="99" t="e">
        <f t="shared" si="0"/>
        <v>#REF!</v>
      </c>
      <c r="R37" s="99"/>
      <c r="T37" s="91" t="e">
        <f t="shared" si="1"/>
        <v>#REF!</v>
      </c>
    </row>
    <row r="38" spans="1:20" ht="37.5" hidden="1" customHeight="1">
      <c r="A38" s="192"/>
      <c r="B38" s="195"/>
      <c r="C38" s="195"/>
      <c r="D38" s="195"/>
      <c r="E38" s="195"/>
      <c r="F38" s="195"/>
      <c r="G38" s="196" t="s">
        <v>23</v>
      </c>
      <c r="H38" s="197"/>
      <c r="I38" s="197"/>
      <c r="J38" s="197"/>
      <c r="K38" s="198"/>
      <c r="L38" s="100" t="s">
        <v>97</v>
      </c>
      <c r="M38" s="102">
        <v>744</v>
      </c>
      <c r="N38" s="99" t="e">
        <f>'Оценка от учреждения'!H13</f>
        <v>#REF!</v>
      </c>
      <c r="O38" s="99" t="e">
        <f>'Оценка от учреждения'!I13</f>
        <v>#REF!</v>
      </c>
      <c r="P38" s="99">
        <v>10</v>
      </c>
      <c r="Q38" s="99" t="e">
        <f t="shared" si="0"/>
        <v>#REF!</v>
      </c>
      <c r="R38" s="99"/>
      <c r="S38" s="91">
        <v>3</v>
      </c>
      <c r="T38" s="91" t="e">
        <f t="shared" si="1"/>
        <v>#REF!</v>
      </c>
    </row>
    <row r="39" spans="1:20" ht="37.5" customHeight="1">
      <c r="A39" s="190" t="s">
        <v>275</v>
      </c>
      <c r="B39" s="193" t="s">
        <v>216</v>
      </c>
      <c r="C39" s="193" t="s">
        <v>217</v>
      </c>
      <c r="D39" s="193" t="s">
        <v>109</v>
      </c>
      <c r="E39" s="193" t="s">
        <v>218</v>
      </c>
      <c r="F39" s="193" t="s">
        <v>219</v>
      </c>
      <c r="G39" s="196" t="s">
        <v>40</v>
      </c>
      <c r="H39" s="197"/>
      <c r="I39" s="197"/>
      <c r="J39" s="197"/>
      <c r="K39" s="198"/>
      <c r="L39" s="100" t="s">
        <v>97</v>
      </c>
      <c r="M39" s="102">
        <v>744</v>
      </c>
      <c r="N39" s="99">
        <f>'Оценка от учреждения'!H15</f>
        <v>10</v>
      </c>
      <c r="O39" s="99">
        <f>'Оценка от учреждения'!I15</f>
        <v>7.4</v>
      </c>
      <c r="P39" s="99">
        <v>10</v>
      </c>
      <c r="Q39" s="99">
        <f t="shared" si="0"/>
        <v>0</v>
      </c>
      <c r="R39" s="99"/>
      <c r="T39" s="91">
        <f t="shared" si="1"/>
        <v>-2.5999999999999996</v>
      </c>
    </row>
    <row r="40" spans="1:20" ht="37.5" customHeight="1">
      <c r="A40" s="191"/>
      <c r="B40" s="194"/>
      <c r="C40" s="194"/>
      <c r="D40" s="194"/>
      <c r="E40" s="194"/>
      <c r="F40" s="194"/>
      <c r="G40" s="196" t="s">
        <v>51</v>
      </c>
      <c r="H40" s="197"/>
      <c r="I40" s="197"/>
      <c r="J40" s="197"/>
      <c r="K40" s="198"/>
      <c r="L40" s="100" t="s">
        <v>97</v>
      </c>
      <c r="M40" s="102">
        <v>744</v>
      </c>
      <c r="N40" s="99">
        <f>'Оценка от учреждения'!H16</f>
        <v>100</v>
      </c>
      <c r="O40" s="99">
        <f>'Оценка от учреждения'!I16</f>
        <v>100</v>
      </c>
      <c r="P40" s="99">
        <v>10</v>
      </c>
      <c r="Q40" s="99">
        <f t="shared" si="0"/>
        <v>0</v>
      </c>
      <c r="R40" s="99"/>
      <c r="T40" s="91">
        <f t="shared" si="1"/>
        <v>0</v>
      </c>
    </row>
    <row r="41" spans="1:20" ht="37.5" customHeight="1">
      <c r="A41" s="192"/>
      <c r="B41" s="195"/>
      <c r="C41" s="195"/>
      <c r="D41" s="195"/>
      <c r="E41" s="195"/>
      <c r="F41" s="195"/>
      <c r="G41" s="196" t="s">
        <v>23</v>
      </c>
      <c r="H41" s="197"/>
      <c r="I41" s="197"/>
      <c r="J41" s="197"/>
      <c r="K41" s="198"/>
      <c r="L41" s="100" t="s">
        <v>97</v>
      </c>
      <c r="M41" s="102">
        <v>744</v>
      </c>
      <c r="N41" s="99">
        <f>'Оценка от учреждения'!H17</f>
        <v>70</v>
      </c>
      <c r="O41" s="99">
        <f>'Оценка от учреждения'!I17</f>
        <v>80</v>
      </c>
      <c r="P41" s="99">
        <v>10</v>
      </c>
      <c r="Q41" s="105">
        <f>IF(O41-N41&gt;=-10,0,O41-N41+10)</f>
        <v>0</v>
      </c>
      <c r="R41" s="99"/>
      <c r="S41" s="91">
        <v>4</v>
      </c>
      <c r="T41" s="91">
        <f t="shared" si="1"/>
        <v>10</v>
      </c>
    </row>
    <row r="42" spans="1:20" ht="37.5" customHeight="1">
      <c r="A42" s="190" t="s">
        <v>276</v>
      </c>
      <c r="B42" s="193" t="s">
        <v>216</v>
      </c>
      <c r="C42" s="193" t="s">
        <v>216</v>
      </c>
      <c r="D42" s="193" t="s">
        <v>108</v>
      </c>
      <c r="E42" s="193" t="s">
        <v>218</v>
      </c>
      <c r="F42" s="193" t="s">
        <v>112</v>
      </c>
      <c r="G42" s="196" t="s">
        <v>40</v>
      </c>
      <c r="H42" s="197"/>
      <c r="I42" s="197"/>
      <c r="J42" s="197"/>
      <c r="K42" s="198"/>
      <c r="L42" s="100" t="s">
        <v>97</v>
      </c>
      <c r="M42" s="102">
        <v>744</v>
      </c>
      <c r="N42" s="99">
        <f>'Оценка от учреждения'!H19</f>
        <v>10</v>
      </c>
      <c r="O42" s="99">
        <f>'Оценка от учреждения'!I19</f>
        <v>8.6999999999999993</v>
      </c>
      <c r="P42" s="99">
        <v>10</v>
      </c>
      <c r="Q42" s="99">
        <f t="shared" ref="Q42:Q53" si="2">IF(O42-N42&lt;=10,0,O42-N42-10)</f>
        <v>0</v>
      </c>
      <c r="R42" s="99"/>
      <c r="T42" s="91">
        <f t="shared" si="1"/>
        <v>-1.3000000000000007</v>
      </c>
    </row>
    <row r="43" spans="1:20" ht="37.5" customHeight="1">
      <c r="A43" s="191"/>
      <c r="B43" s="194"/>
      <c r="C43" s="194"/>
      <c r="D43" s="194"/>
      <c r="E43" s="194"/>
      <c r="F43" s="194"/>
      <c r="G43" s="196" t="s">
        <v>51</v>
      </c>
      <c r="H43" s="197"/>
      <c r="I43" s="197"/>
      <c r="J43" s="197"/>
      <c r="K43" s="198"/>
      <c r="L43" s="100" t="s">
        <v>97</v>
      </c>
      <c r="M43" s="102">
        <v>744</v>
      </c>
      <c r="N43" s="99">
        <f>'Оценка от учреждения'!H20</f>
        <v>100</v>
      </c>
      <c r="O43" s="99">
        <f>'Оценка от учреждения'!I20</f>
        <v>100</v>
      </c>
      <c r="P43" s="99">
        <v>10</v>
      </c>
      <c r="Q43" s="99">
        <f t="shared" si="2"/>
        <v>0</v>
      </c>
      <c r="R43" s="99"/>
      <c r="T43" s="91">
        <f t="shared" si="1"/>
        <v>0</v>
      </c>
    </row>
    <row r="44" spans="1:20" ht="37.5" customHeight="1">
      <c r="A44" s="192"/>
      <c r="B44" s="195"/>
      <c r="C44" s="195"/>
      <c r="D44" s="195"/>
      <c r="E44" s="195"/>
      <c r="F44" s="195"/>
      <c r="G44" s="196" t="s">
        <v>23</v>
      </c>
      <c r="H44" s="197"/>
      <c r="I44" s="197"/>
      <c r="J44" s="197"/>
      <c r="K44" s="198"/>
      <c r="L44" s="100" t="s">
        <v>97</v>
      </c>
      <c r="M44" s="102">
        <v>744</v>
      </c>
      <c r="N44" s="99">
        <f>'Оценка от учреждения'!H21</f>
        <v>70</v>
      </c>
      <c r="O44" s="99">
        <f>'Оценка от учреждения'!I21</f>
        <v>80</v>
      </c>
      <c r="P44" s="99">
        <v>10</v>
      </c>
      <c r="Q44" s="99">
        <f t="shared" si="2"/>
        <v>0</v>
      </c>
      <c r="R44" s="99"/>
      <c r="S44" s="91">
        <v>5</v>
      </c>
      <c r="T44" s="91">
        <f t="shared" si="1"/>
        <v>10</v>
      </c>
    </row>
    <row r="45" spans="1:20" ht="37.5" customHeight="1">
      <c r="A45" s="190" t="s">
        <v>277</v>
      </c>
      <c r="B45" s="193" t="s">
        <v>216</v>
      </c>
      <c r="C45" s="193" t="s">
        <v>216</v>
      </c>
      <c r="D45" s="193" t="s">
        <v>108</v>
      </c>
      <c r="E45" s="193" t="s">
        <v>218</v>
      </c>
      <c r="F45" s="193" t="s">
        <v>219</v>
      </c>
      <c r="G45" s="196" t="s">
        <v>40</v>
      </c>
      <c r="H45" s="197"/>
      <c r="I45" s="197"/>
      <c r="J45" s="197"/>
      <c r="K45" s="198"/>
      <c r="L45" s="100" t="s">
        <v>97</v>
      </c>
      <c r="M45" s="102">
        <v>744</v>
      </c>
      <c r="N45" s="99">
        <f>'Оценка от учреждения'!H23</f>
        <v>10</v>
      </c>
      <c r="O45" s="99">
        <f>'Оценка от учреждения'!I23</f>
        <v>9.1999999999999993</v>
      </c>
      <c r="P45" s="99">
        <v>10</v>
      </c>
      <c r="Q45" s="99">
        <f t="shared" si="2"/>
        <v>0</v>
      </c>
      <c r="R45" s="99"/>
      <c r="T45" s="91">
        <f t="shared" si="1"/>
        <v>-0.80000000000000071</v>
      </c>
    </row>
    <row r="46" spans="1:20" ht="37.5" customHeight="1">
      <c r="A46" s="191"/>
      <c r="B46" s="194"/>
      <c r="C46" s="194"/>
      <c r="D46" s="194"/>
      <c r="E46" s="194"/>
      <c r="F46" s="194"/>
      <c r="G46" s="196" t="s">
        <v>51</v>
      </c>
      <c r="H46" s="197"/>
      <c r="I46" s="197"/>
      <c r="J46" s="197"/>
      <c r="K46" s="198"/>
      <c r="L46" s="100" t="s">
        <v>97</v>
      </c>
      <c r="M46" s="102">
        <v>744</v>
      </c>
      <c r="N46" s="99">
        <f>'Оценка от учреждения'!H24</f>
        <v>100</v>
      </c>
      <c r="O46" s="99">
        <f>'Оценка от учреждения'!I24</f>
        <v>100</v>
      </c>
      <c r="P46" s="99">
        <v>10</v>
      </c>
      <c r="Q46" s="99">
        <f t="shared" si="2"/>
        <v>0</v>
      </c>
      <c r="R46" s="99"/>
      <c r="T46" s="91">
        <f t="shared" si="1"/>
        <v>0</v>
      </c>
    </row>
    <row r="47" spans="1:20" ht="37.5" customHeight="1">
      <c r="A47" s="192"/>
      <c r="B47" s="195"/>
      <c r="C47" s="195"/>
      <c r="D47" s="195"/>
      <c r="E47" s="195"/>
      <c r="F47" s="195"/>
      <c r="G47" s="196" t="s">
        <v>23</v>
      </c>
      <c r="H47" s="197"/>
      <c r="I47" s="197"/>
      <c r="J47" s="197"/>
      <c r="K47" s="198"/>
      <c r="L47" s="100" t="s">
        <v>97</v>
      </c>
      <c r="M47" s="102">
        <v>744</v>
      </c>
      <c r="N47" s="99">
        <f>'Оценка от учреждения'!H25</f>
        <v>70</v>
      </c>
      <c r="O47" s="99">
        <f>'Оценка от учреждения'!I25</f>
        <v>80</v>
      </c>
      <c r="P47" s="99">
        <v>10</v>
      </c>
      <c r="Q47" s="99">
        <f t="shared" si="2"/>
        <v>0</v>
      </c>
      <c r="R47" s="99"/>
      <c r="S47" s="91">
        <v>6</v>
      </c>
      <c r="T47" s="91">
        <f t="shared" si="1"/>
        <v>10</v>
      </c>
    </row>
    <row r="48" spans="1:20" ht="37.5" customHeight="1">
      <c r="A48" s="190" t="s">
        <v>278</v>
      </c>
      <c r="B48" s="193" t="s">
        <v>216</v>
      </c>
      <c r="C48" s="193" t="s">
        <v>216</v>
      </c>
      <c r="D48" s="193" t="s">
        <v>109</v>
      </c>
      <c r="E48" s="193" t="s">
        <v>218</v>
      </c>
      <c r="F48" s="193" t="s">
        <v>112</v>
      </c>
      <c r="G48" s="196" t="s">
        <v>40</v>
      </c>
      <c r="H48" s="197"/>
      <c r="I48" s="197"/>
      <c r="J48" s="197"/>
      <c r="K48" s="198"/>
      <c r="L48" s="100" t="s">
        <v>97</v>
      </c>
      <c r="M48" s="102">
        <v>744</v>
      </c>
      <c r="N48" s="99">
        <f>'Оценка от учреждения'!H27</f>
        <v>10</v>
      </c>
      <c r="O48" s="99">
        <f>'Оценка от учреждения'!I27</f>
        <v>6.6</v>
      </c>
      <c r="P48" s="99">
        <v>10</v>
      </c>
      <c r="Q48" s="99">
        <f t="shared" si="2"/>
        <v>0</v>
      </c>
      <c r="R48" s="99"/>
      <c r="T48" s="91">
        <f t="shared" si="1"/>
        <v>-3.4000000000000004</v>
      </c>
    </row>
    <row r="49" spans="1:20" ht="37.5" customHeight="1">
      <c r="A49" s="191"/>
      <c r="B49" s="194"/>
      <c r="C49" s="194"/>
      <c r="D49" s="194"/>
      <c r="E49" s="194"/>
      <c r="F49" s="194"/>
      <c r="G49" s="196" t="s">
        <v>51</v>
      </c>
      <c r="H49" s="197"/>
      <c r="I49" s="197"/>
      <c r="J49" s="197"/>
      <c r="K49" s="198"/>
      <c r="L49" s="100" t="s">
        <v>97</v>
      </c>
      <c r="M49" s="102">
        <v>744</v>
      </c>
      <c r="N49" s="99">
        <f>'Оценка от учреждения'!H28</f>
        <v>100</v>
      </c>
      <c r="O49" s="99">
        <f>'Оценка от учреждения'!I28</f>
        <v>100</v>
      </c>
      <c r="P49" s="99">
        <v>10</v>
      </c>
      <c r="Q49" s="99">
        <f t="shared" si="2"/>
        <v>0</v>
      </c>
      <c r="R49" s="99"/>
      <c r="T49" s="91">
        <f t="shared" si="1"/>
        <v>0</v>
      </c>
    </row>
    <row r="50" spans="1:20" ht="37.5" customHeight="1">
      <c r="A50" s="192"/>
      <c r="B50" s="195"/>
      <c r="C50" s="195"/>
      <c r="D50" s="195"/>
      <c r="E50" s="195"/>
      <c r="F50" s="195"/>
      <c r="G50" s="196" t="s">
        <v>23</v>
      </c>
      <c r="H50" s="197"/>
      <c r="I50" s="197"/>
      <c r="J50" s="197"/>
      <c r="K50" s="198"/>
      <c r="L50" s="100" t="s">
        <v>97</v>
      </c>
      <c r="M50" s="102">
        <v>744</v>
      </c>
      <c r="N50" s="99">
        <f>'Оценка от учреждения'!H29</f>
        <v>66.7</v>
      </c>
      <c r="O50" s="99">
        <f>'Оценка от учреждения'!I29</f>
        <v>68.8</v>
      </c>
      <c r="P50" s="99">
        <v>10</v>
      </c>
      <c r="Q50" s="99">
        <f t="shared" si="2"/>
        <v>0</v>
      </c>
      <c r="R50" s="99"/>
      <c r="S50" s="91">
        <v>7</v>
      </c>
      <c r="T50" s="91">
        <f t="shared" si="1"/>
        <v>2.0999999999999943</v>
      </c>
    </row>
    <row r="51" spans="1:20" ht="37.5" customHeight="1">
      <c r="A51" s="190" t="s">
        <v>279</v>
      </c>
      <c r="B51" s="193" t="s">
        <v>216</v>
      </c>
      <c r="C51" s="193" t="s">
        <v>216</v>
      </c>
      <c r="D51" s="193" t="s">
        <v>109</v>
      </c>
      <c r="E51" s="193" t="s">
        <v>218</v>
      </c>
      <c r="F51" s="193" t="s">
        <v>219</v>
      </c>
      <c r="G51" s="196" t="s">
        <v>40</v>
      </c>
      <c r="H51" s="197"/>
      <c r="I51" s="197"/>
      <c r="J51" s="197"/>
      <c r="K51" s="198"/>
      <c r="L51" s="100" t="s">
        <v>97</v>
      </c>
      <c r="M51" s="102">
        <v>744</v>
      </c>
      <c r="N51" s="99">
        <f>'Оценка от учреждения'!H31</f>
        <v>10</v>
      </c>
      <c r="O51" s="99">
        <f>'Оценка от учреждения'!I31</f>
        <v>4.4000000000000004</v>
      </c>
      <c r="P51" s="99">
        <v>10</v>
      </c>
      <c r="Q51" s="99">
        <f t="shared" si="2"/>
        <v>0</v>
      </c>
      <c r="R51" s="99"/>
      <c r="T51" s="91">
        <f t="shared" si="1"/>
        <v>-5.6</v>
      </c>
    </row>
    <row r="52" spans="1:20" ht="37.5" customHeight="1">
      <c r="A52" s="191"/>
      <c r="B52" s="194"/>
      <c r="C52" s="194"/>
      <c r="D52" s="194"/>
      <c r="E52" s="194"/>
      <c r="F52" s="194"/>
      <c r="G52" s="196" t="s">
        <v>51</v>
      </c>
      <c r="H52" s="197"/>
      <c r="I52" s="197"/>
      <c r="J52" s="197"/>
      <c r="K52" s="198"/>
      <c r="L52" s="100" t="s">
        <v>97</v>
      </c>
      <c r="M52" s="102">
        <v>744</v>
      </c>
      <c r="N52" s="99">
        <f>'Оценка от учреждения'!H32</f>
        <v>100</v>
      </c>
      <c r="O52" s="99">
        <f>'Оценка от учреждения'!I32</f>
        <v>100</v>
      </c>
      <c r="P52" s="99">
        <v>10</v>
      </c>
      <c r="Q52" s="99">
        <f t="shared" si="2"/>
        <v>0</v>
      </c>
      <c r="R52" s="99"/>
      <c r="T52" s="91">
        <f t="shared" si="1"/>
        <v>0</v>
      </c>
    </row>
    <row r="53" spans="1:20" ht="37.5" customHeight="1">
      <c r="A53" s="192"/>
      <c r="B53" s="195"/>
      <c r="C53" s="195"/>
      <c r="D53" s="195"/>
      <c r="E53" s="195"/>
      <c r="F53" s="195"/>
      <c r="G53" s="196" t="s">
        <v>23</v>
      </c>
      <c r="H53" s="197"/>
      <c r="I53" s="197"/>
      <c r="J53" s="197"/>
      <c r="K53" s="198"/>
      <c r="L53" s="100" t="s">
        <v>97</v>
      </c>
      <c r="M53" s="102">
        <v>744</v>
      </c>
      <c r="N53" s="99">
        <f>'Оценка от учреждения'!H33</f>
        <v>66.7</v>
      </c>
      <c r="O53" s="99">
        <f>'Оценка от учреждения'!I33</f>
        <v>68.8</v>
      </c>
      <c r="P53" s="99">
        <v>10</v>
      </c>
      <c r="Q53" s="99">
        <f t="shared" si="2"/>
        <v>0</v>
      </c>
      <c r="R53" s="99"/>
      <c r="S53" s="91">
        <v>8</v>
      </c>
      <c r="T53" s="91">
        <f t="shared" si="1"/>
        <v>2.0999999999999943</v>
      </c>
    </row>
    <row r="54" spans="1:20" ht="37.5" customHeight="1">
      <c r="A54" s="190" t="s">
        <v>148</v>
      </c>
      <c r="B54" s="193" t="s">
        <v>220</v>
      </c>
      <c r="C54" s="193" t="s">
        <v>217</v>
      </c>
      <c r="D54" s="193" t="s">
        <v>108</v>
      </c>
      <c r="E54" s="193" t="s">
        <v>218</v>
      </c>
      <c r="F54" s="193" t="s">
        <v>112</v>
      </c>
      <c r="G54" s="196" t="s">
        <v>40</v>
      </c>
      <c r="H54" s="197"/>
      <c r="I54" s="197"/>
      <c r="J54" s="197"/>
      <c r="K54" s="198"/>
      <c r="L54" s="100" t="s">
        <v>97</v>
      </c>
      <c r="M54" s="102">
        <v>744</v>
      </c>
      <c r="N54" s="99" t="e">
        <f>'Оценка от учреждения'!H35</f>
        <v>#REF!</v>
      </c>
      <c r="O54" s="99" t="e">
        <f>'Оценка от учреждения'!I35</f>
        <v>#REF!</v>
      </c>
      <c r="P54" s="99">
        <v>10</v>
      </c>
      <c r="Q54" s="99" t="e">
        <f t="shared" ref="Q54:Q65" si="3">IF(O54-N54&lt;=10,0,O54-N54-10)</f>
        <v>#REF!</v>
      </c>
      <c r="R54" s="99"/>
      <c r="T54" s="91" t="e">
        <f t="shared" ref="T54:T65" si="4">O54-N54</f>
        <v>#REF!</v>
      </c>
    </row>
    <row r="55" spans="1:20" ht="37.5" customHeight="1">
      <c r="A55" s="191"/>
      <c r="B55" s="194"/>
      <c r="C55" s="194"/>
      <c r="D55" s="194"/>
      <c r="E55" s="194"/>
      <c r="F55" s="194"/>
      <c r="G55" s="196" t="s">
        <v>51</v>
      </c>
      <c r="H55" s="197"/>
      <c r="I55" s="197"/>
      <c r="J55" s="197"/>
      <c r="K55" s="198"/>
      <c r="L55" s="100" t="s">
        <v>97</v>
      </c>
      <c r="M55" s="102">
        <v>744</v>
      </c>
      <c r="N55" s="99" t="e">
        <f>'Оценка от учреждения'!H36</f>
        <v>#REF!</v>
      </c>
      <c r="O55" s="99" t="e">
        <f>'Оценка от учреждения'!I36</f>
        <v>#REF!</v>
      </c>
      <c r="P55" s="99">
        <v>10</v>
      </c>
      <c r="Q55" s="99" t="e">
        <f t="shared" si="3"/>
        <v>#REF!</v>
      </c>
      <c r="R55" s="99"/>
      <c r="T55" s="91" t="e">
        <f t="shared" si="4"/>
        <v>#REF!</v>
      </c>
    </row>
    <row r="56" spans="1:20" ht="37.5" customHeight="1">
      <c r="A56" s="192"/>
      <c r="B56" s="195"/>
      <c r="C56" s="195"/>
      <c r="D56" s="195"/>
      <c r="E56" s="195"/>
      <c r="F56" s="195"/>
      <c r="G56" s="196" t="s">
        <v>23</v>
      </c>
      <c r="H56" s="197"/>
      <c r="I56" s="197"/>
      <c r="J56" s="197"/>
      <c r="K56" s="198"/>
      <c r="L56" s="100" t="s">
        <v>97</v>
      </c>
      <c r="M56" s="102">
        <v>744</v>
      </c>
      <c r="N56" s="99" t="e">
        <f>'Оценка от учреждения'!H37</f>
        <v>#REF!</v>
      </c>
      <c r="O56" s="99" t="e">
        <f>'Оценка от учреждения'!I37</f>
        <v>#REF!</v>
      </c>
      <c r="P56" s="99">
        <v>10</v>
      </c>
      <c r="Q56" s="99" t="e">
        <f t="shared" si="3"/>
        <v>#REF!</v>
      </c>
      <c r="R56" s="99"/>
      <c r="S56" s="91">
        <v>9</v>
      </c>
      <c r="T56" s="91" t="e">
        <f t="shared" si="4"/>
        <v>#REF!</v>
      </c>
    </row>
    <row r="57" spans="1:20" ht="37.5" customHeight="1">
      <c r="A57" s="190" t="s">
        <v>149</v>
      </c>
      <c r="B57" s="193" t="s">
        <v>220</v>
      </c>
      <c r="C57" s="193" t="s">
        <v>217</v>
      </c>
      <c r="D57" s="193" t="s">
        <v>108</v>
      </c>
      <c r="E57" s="193" t="s">
        <v>218</v>
      </c>
      <c r="F57" s="193" t="s">
        <v>219</v>
      </c>
      <c r="G57" s="196" t="s">
        <v>40</v>
      </c>
      <c r="H57" s="197"/>
      <c r="I57" s="197"/>
      <c r="J57" s="197"/>
      <c r="K57" s="198"/>
      <c r="L57" s="100" t="s">
        <v>97</v>
      </c>
      <c r="M57" s="102">
        <v>744</v>
      </c>
      <c r="N57" s="99" t="e">
        <f>'Оценка от учреждения'!H39</f>
        <v>#REF!</v>
      </c>
      <c r="O57" s="99" t="e">
        <f>'Оценка от учреждения'!I39</f>
        <v>#REF!</v>
      </c>
      <c r="P57" s="99">
        <v>10</v>
      </c>
      <c r="Q57" s="99" t="e">
        <f t="shared" si="3"/>
        <v>#REF!</v>
      </c>
      <c r="R57" s="99"/>
      <c r="T57" s="91" t="e">
        <f t="shared" si="4"/>
        <v>#REF!</v>
      </c>
    </row>
    <row r="58" spans="1:20" ht="37.5" customHeight="1">
      <c r="A58" s="191"/>
      <c r="B58" s="194"/>
      <c r="C58" s="194"/>
      <c r="D58" s="194"/>
      <c r="E58" s="194"/>
      <c r="F58" s="194"/>
      <c r="G58" s="196" t="s">
        <v>51</v>
      </c>
      <c r="H58" s="197"/>
      <c r="I58" s="197"/>
      <c r="J58" s="197"/>
      <c r="K58" s="198"/>
      <c r="L58" s="100" t="s">
        <v>97</v>
      </c>
      <c r="M58" s="102">
        <v>744</v>
      </c>
      <c r="N58" s="99" t="e">
        <f>'Оценка от учреждения'!H40</f>
        <v>#REF!</v>
      </c>
      <c r="O58" s="99" t="e">
        <f>'Оценка от учреждения'!I40</f>
        <v>#REF!</v>
      </c>
      <c r="P58" s="99">
        <v>10</v>
      </c>
      <c r="Q58" s="99" t="e">
        <f t="shared" si="3"/>
        <v>#REF!</v>
      </c>
      <c r="R58" s="99"/>
      <c r="T58" s="91" t="e">
        <f t="shared" si="4"/>
        <v>#REF!</v>
      </c>
    </row>
    <row r="59" spans="1:20" ht="37.5" customHeight="1">
      <c r="A59" s="192"/>
      <c r="B59" s="195"/>
      <c r="C59" s="195"/>
      <c r="D59" s="195"/>
      <c r="E59" s="195"/>
      <c r="F59" s="195"/>
      <c r="G59" s="196" t="s">
        <v>23</v>
      </c>
      <c r="H59" s="197"/>
      <c r="I59" s="197"/>
      <c r="J59" s="197"/>
      <c r="K59" s="198"/>
      <c r="L59" s="100" t="s">
        <v>97</v>
      </c>
      <c r="M59" s="102">
        <v>744</v>
      </c>
      <c r="N59" s="99" t="e">
        <f>'Оценка от учреждения'!H41</f>
        <v>#REF!</v>
      </c>
      <c r="O59" s="99" t="e">
        <f>'Оценка от учреждения'!I41</f>
        <v>#REF!</v>
      </c>
      <c r="P59" s="99">
        <v>10</v>
      </c>
      <c r="Q59" s="99" t="e">
        <f t="shared" si="3"/>
        <v>#REF!</v>
      </c>
      <c r="R59" s="99"/>
      <c r="S59" s="91">
        <v>10</v>
      </c>
      <c r="T59" s="91" t="e">
        <f t="shared" si="4"/>
        <v>#REF!</v>
      </c>
    </row>
    <row r="60" spans="1:20" ht="37.5" customHeight="1">
      <c r="A60" s="190" t="s">
        <v>150</v>
      </c>
      <c r="B60" s="193" t="s">
        <v>220</v>
      </c>
      <c r="C60" s="193" t="s">
        <v>221</v>
      </c>
      <c r="D60" s="193" t="s">
        <v>108</v>
      </c>
      <c r="E60" s="193" t="s">
        <v>218</v>
      </c>
      <c r="F60" s="193" t="s">
        <v>112</v>
      </c>
      <c r="G60" s="196" t="s">
        <v>40</v>
      </c>
      <c r="H60" s="197"/>
      <c r="I60" s="197"/>
      <c r="J60" s="197"/>
      <c r="K60" s="198"/>
      <c r="L60" s="100" t="s">
        <v>97</v>
      </c>
      <c r="M60" s="102">
        <v>744</v>
      </c>
      <c r="N60" s="99" t="e">
        <f>'Оценка от учреждения'!H43</f>
        <v>#REF!</v>
      </c>
      <c r="O60" s="99" t="e">
        <f>'Оценка от учреждения'!I43</f>
        <v>#REF!</v>
      </c>
      <c r="P60" s="99">
        <v>10</v>
      </c>
      <c r="Q60" s="99" t="e">
        <f t="shared" si="3"/>
        <v>#REF!</v>
      </c>
      <c r="R60" s="99"/>
      <c r="T60" s="91" t="e">
        <f t="shared" si="4"/>
        <v>#REF!</v>
      </c>
    </row>
    <row r="61" spans="1:20" ht="37.5" customHeight="1">
      <c r="A61" s="191"/>
      <c r="B61" s="194"/>
      <c r="C61" s="194"/>
      <c r="D61" s="194"/>
      <c r="E61" s="194"/>
      <c r="F61" s="194"/>
      <c r="G61" s="196" t="s">
        <v>51</v>
      </c>
      <c r="H61" s="197"/>
      <c r="I61" s="197"/>
      <c r="J61" s="197"/>
      <c r="K61" s="198"/>
      <c r="L61" s="100" t="s">
        <v>97</v>
      </c>
      <c r="M61" s="102">
        <v>744</v>
      </c>
      <c r="N61" s="99" t="e">
        <f>'Оценка от учреждения'!H44</f>
        <v>#REF!</v>
      </c>
      <c r="O61" s="99" t="e">
        <f>'Оценка от учреждения'!I44</f>
        <v>#REF!</v>
      </c>
      <c r="P61" s="99">
        <v>10</v>
      </c>
      <c r="Q61" s="99" t="e">
        <f t="shared" si="3"/>
        <v>#REF!</v>
      </c>
      <c r="R61" s="99"/>
      <c r="T61" s="91" t="e">
        <f t="shared" si="4"/>
        <v>#REF!</v>
      </c>
    </row>
    <row r="62" spans="1:20" ht="37.5" customHeight="1">
      <c r="A62" s="192"/>
      <c r="B62" s="195"/>
      <c r="C62" s="195"/>
      <c r="D62" s="195"/>
      <c r="E62" s="195"/>
      <c r="F62" s="195"/>
      <c r="G62" s="196" t="s">
        <v>23</v>
      </c>
      <c r="H62" s="197"/>
      <c r="I62" s="197"/>
      <c r="J62" s="197"/>
      <c r="K62" s="198"/>
      <c r="L62" s="100" t="s">
        <v>97</v>
      </c>
      <c r="M62" s="102">
        <v>744</v>
      </c>
      <c r="N62" s="99" t="e">
        <f>'Оценка от учреждения'!H45</f>
        <v>#REF!</v>
      </c>
      <c r="O62" s="99" t="e">
        <f>'Оценка от учреждения'!I45</f>
        <v>#REF!</v>
      </c>
      <c r="P62" s="99">
        <v>10</v>
      </c>
      <c r="Q62" s="99" t="e">
        <f t="shared" si="3"/>
        <v>#REF!</v>
      </c>
      <c r="R62" s="99"/>
      <c r="S62" s="91">
        <v>11</v>
      </c>
      <c r="T62" s="91" t="e">
        <f t="shared" si="4"/>
        <v>#REF!</v>
      </c>
    </row>
    <row r="63" spans="1:20" ht="37.5" customHeight="1">
      <c r="A63" s="190" t="s">
        <v>151</v>
      </c>
      <c r="B63" s="193" t="s">
        <v>220</v>
      </c>
      <c r="C63" s="193" t="s">
        <v>221</v>
      </c>
      <c r="D63" s="193" t="s">
        <v>108</v>
      </c>
      <c r="E63" s="193" t="s">
        <v>218</v>
      </c>
      <c r="F63" s="193" t="s">
        <v>219</v>
      </c>
      <c r="G63" s="196" t="s">
        <v>40</v>
      </c>
      <c r="H63" s="197"/>
      <c r="I63" s="197"/>
      <c r="J63" s="197"/>
      <c r="K63" s="198"/>
      <c r="L63" s="100" t="s">
        <v>97</v>
      </c>
      <c r="M63" s="102">
        <v>744</v>
      </c>
      <c r="N63" s="99" t="e">
        <f>'Оценка от учреждения'!H47</f>
        <v>#REF!</v>
      </c>
      <c r="O63" s="99" t="e">
        <f>'Оценка от учреждения'!I47</f>
        <v>#REF!</v>
      </c>
      <c r="P63" s="99">
        <v>10</v>
      </c>
      <c r="Q63" s="99" t="e">
        <f t="shared" si="3"/>
        <v>#REF!</v>
      </c>
      <c r="R63" s="99"/>
      <c r="T63" s="91" t="e">
        <f t="shared" si="4"/>
        <v>#REF!</v>
      </c>
    </row>
    <row r="64" spans="1:20" ht="37.5" customHeight="1">
      <c r="A64" s="191"/>
      <c r="B64" s="194"/>
      <c r="C64" s="194"/>
      <c r="D64" s="194"/>
      <c r="E64" s="194"/>
      <c r="F64" s="194"/>
      <c r="G64" s="196" t="s">
        <v>51</v>
      </c>
      <c r="H64" s="197"/>
      <c r="I64" s="197"/>
      <c r="J64" s="197"/>
      <c r="K64" s="198"/>
      <c r="L64" s="100" t="s">
        <v>97</v>
      </c>
      <c r="M64" s="102">
        <v>744</v>
      </c>
      <c r="N64" s="99" t="e">
        <f>'Оценка от учреждения'!H48</f>
        <v>#REF!</v>
      </c>
      <c r="O64" s="99" t="e">
        <f>'Оценка от учреждения'!I48</f>
        <v>#REF!</v>
      </c>
      <c r="P64" s="99">
        <v>10</v>
      </c>
      <c r="Q64" s="99" t="e">
        <f t="shared" si="3"/>
        <v>#REF!</v>
      </c>
      <c r="R64" s="99"/>
      <c r="T64" s="91" t="e">
        <f t="shared" si="4"/>
        <v>#REF!</v>
      </c>
    </row>
    <row r="65" spans="1:20" ht="37.5" customHeight="1">
      <c r="A65" s="192"/>
      <c r="B65" s="195"/>
      <c r="C65" s="195"/>
      <c r="D65" s="195"/>
      <c r="E65" s="195"/>
      <c r="F65" s="195"/>
      <c r="G65" s="196" t="s">
        <v>23</v>
      </c>
      <c r="H65" s="197"/>
      <c r="I65" s="197"/>
      <c r="J65" s="197"/>
      <c r="K65" s="198"/>
      <c r="L65" s="100" t="s">
        <v>97</v>
      </c>
      <c r="M65" s="102">
        <v>744</v>
      </c>
      <c r="N65" s="99" t="e">
        <f>'Оценка от учреждения'!H49</f>
        <v>#REF!</v>
      </c>
      <c r="O65" s="99" t="e">
        <f>'Оценка от учреждения'!I49</f>
        <v>#REF!</v>
      </c>
      <c r="P65" s="99">
        <v>10</v>
      </c>
      <c r="Q65" s="99" t="e">
        <f t="shared" si="3"/>
        <v>#REF!</v>
      </c>
      <c r="R65" s="99"/>
      <c r="S65" s="91">
        <v>12</v>
      </c>
      <c r="T65" s="91" t="e">
        <f t="shared" si="4"/>
        <v>#REF!</v>
      </c>
    </row>
    <row r="66" spans="1:20" ht="37.5" customHeight="1">
      <c r="A66" s="190" t="s">
        <v>152</v>
      </c>
      <c r="B66" s="193" t="s">
        <v>220</v>
      </c>
      <c r="C66" s="193" t="s">
        <v>221</v>
      </c>
      <c r="D66" s="193" t="s">
        <v>109</v>
      </c>
      <c r="E66" s="193" t="s">
        <v>218</v>
      </c>
      <c r="F66" s="193" t="s">
        <v>112</v>
      </c>
      <c r="G66" s="196" t="s">
        <v>40</v>
      </c>
      <c r="H66" s="197"/>
      <c r="I66" s="197"/>
      <c r="J66" s="197"/>
      <c r="K66" s="198"/>
      <c r="L66" s="100" t="s">
        <v>97</v>
      </c>
      <c r="M66" s="102">
        <v>744</v>
      </c>
      <c r="N66" s="99" t="e">
        <f>'Оценка от учреждения'!H51</f>
        <v>#REF!</v>
      </c>
      <c r="O66" s="99" t="e">
        <f>'Оценка от учреждения'!I51</f>
        <v>#REF!</v>
      </c>
      <c r="P66" s="99">
        <v>10</v>
      </c>
      <c r="Q66" s="99" t="e">
        <f t="shared" ref="Q66:Q77" si="5">IF(O66-N66&lt;=10,0,O66-N66-10)</f>
        <v>#REF!</v>
      </c>
      <c r="R66" s="99"/>
      <c r="T66" s="91" t="e">
        <f t="shared" si="1"/>
        <v>#REF!</v>
      </c>
    </row>
    <row r="67" spans="1:20" ht="37.5" customHeight="1">
      <c r="A67" s="191"/>
      <c r="B67" s="194"/>
      <c r="C67" s="194"/>
      <c r="D67" s="194"/>
      <c r="E67" s="194"/>
      <c r="F67" s="194"/>
      <c r="G67" s="196" t="s">
        <v>51</v>
      </c>
      <c r="H67" s="197"/>
      <c r="I67" s="197"/>
      <c r="J67" s="197"/>
      <c r="K67" s="198"/>
      <c r="L67" s="100" t="s">
        <v>97</v>
      </c>
      <c r="M67" s="102">
        <v>744</v>
      </c>
      <c r="N67" s="99" t="e">
        <f>'Оценка от учреждения'!H52</f>
        <v>#REF!</v>
      </c>
      <c r="O67" s="99" t="e">
        <f>'Оценка от учреждения'!I52</f>
        <v>#REF!</v>
      </c>
      <c r="P67" s="99">
        <v>10</v>
      </c>
      <c r="Q67" s="99" t="e">
        <f t="shared" si="5"/>
        <v>#REF!</v>
      </c>
      <c r="R67" s="99"/>
      <c r="T67" s="91" t="e">
        <f t="shared" si="1"/>
        <v>#REF!</v>
      </c>
    </row>
    <row r="68" spans="1:20" ht="37.5" customHeight="1">
      <c r="A68" s="192"/>
      <c r="B68" s="195"/>
      <c r="C68" s="195"/>
      <c r="D68" s="195"/>
      <c r="E68" s="195"/>
      <c r="F68" s="195"/>
      <c r="G68" s="196" t="s">
        <v>23</v>
      </c>
      <c r="H68" s="197"/>
      <c r="I68" s="197"/>
      <c r="J68" s="197"/>
      <c r="K68" s="198"/>
      <c r="L68" s="100" t="s">
        <v>97</v>
      </c>
      <c r="M68" s="102">
        <v>744</v>
      </c>
      <c r="N68" s="99" t="e">
        <f>'Оценка от учреждения'!H53</f>
        <v>#REF!</v>
      </c>
      <c r="O68" s="99" t="e">
        <f>'Оценка от учреждения'!I53</f>
        <v>#REF!</v>
      </c>
      <c r="P68" s="99">
        <v>10</v>
      </c>
      <c r="Q68" s="99" t="e">
        <f t="shared" si="5"/>
        <v>#REF!</v>
      </c>
      <c r="R68" s="99"/>
      <c r="S68" s="91">
        <v>13</v>
      </c>
      <c r="T68" s="91" t="e">
        <f t="shared" si="1"/>
        <v>#REF!</v>
      </c>
    </row>
    <row r="69" spans="1:20" ht="37.5" customHeight="1">
      <c r="A69" s="190" t="s">
        <v>285</v>
      </c>
      <c r="B69" s="193" t="s">
        <v>220</v>
      </c>
      <c r="C69" s="193" t="s">
        <v>221</v>
      </c>
      <c r="D69" s="193" t="s">
        <v>109</v>
      </c>
      <c r="E69" s="193" t="s">
        <v>218</v>
      </c>
      <c r="F69" s="193" t="s">
        <v>219</v>
      </c>
      <c r="G69" s="196" t="s">
        <v>40</v>
      </c>
      <c r="H69" s="197"/>
      <c r="I69" s="197"/>
      <c r="J69" s="197"/>
      <c r="K69" s="198"/>
      <c r="L69" s="100" t="s">
        <v>97</v>
      </c>
      <c r="M69" s="102">
        <v>744</v>
      </c>
      <c r="N69" s="99">
        <f>'Оценка от учреждения'!H55</f>
        <v>12</v>
      </c>
      <c r="O69" s="99">
        <f>'Оценка от учреждения'!I55</f>
        <v>3.7</v>
      </c>
      <c r="P69" s="99">
        <v>10</v>
      </c>
      <c r="Q69" s="99">
        <f t="shared" si="5"/>
        <v>0</v>
      </c>
      <c r="R69" s="99"/>
      <c r="T69" s="91">
        <f t="shared" si="1"/>
        <v>-8.3000000000000007</v>
      </c>
    </row>
    <row r="70" spans="1:20" ht="37.5" customHeight="1">
      <c r="A70" s="191"/>
      <c r="B70" s="194"/>
      <c r="C70" s="194"/>
      <c r="D70" s="194"/>
      <c r="E70" s="194"/>
      <c r="F70" s="194"/>
      <c r="G70" s="196" t="s">
        <v>51</v>
      </c>
      <c r="H70" s="197"/>
      <c r="I70" s="197"/>
      <c r="J70" s="197"/>
      <c r="K70" s="198"/>
      <c r="L70" s="100" t="s">
        <v>97</v>
      </c>
      <c r="M70" s="102">
        <v>744</v>
      </c>
      <c r="N70" s="99">
        <f>'Оценка от учреждения'!H56</f>
        <v>100</v>
      </c>
      <c r="O70" s="99">
        <f>'Оценка от учреждения'!I56</f>
        <v>100</v>
      </c>
      <c r="P70" s="99">
        <v>10</v>
      </c>
      <c r="Q70" s="99">
        <f t="shared" si="5"/>
        <v>0</v>
      </c>
      <c r="R70" s="99"/>
      <c r="T70" s="91">
        <f t="shared" si="1"/>
        <v>0</v>
      </c>
    </row>
    <row r="71" spans="1:20" ht="37.5" customHeight="1">
      <c r="A71" s="192"/>
      <c r="B71" s="195"/>
      <c r="C71" s="195"/>
      <c r="D71" s="195"/>
      <c r="E71" s="195"/>
      <c r="F71" s="195"/>
      <c r="G71" s="196" t="s">
        <v>23</v>
      </c>
      <c r="H71" s="197"/>
      <c r="I71" s="197"/>
      <c r="J71" s="197"/>
      <c r="K71" s="198"/>
      <c r="L71" s="100" t="s">
        <v>97</v>
      </c>
      <c r="M71" s="102">
        <v>744</v>
      </c>
      <c r="N71" s="99">
        <f>'Оценка от учреждения'!H57</f>
        <v>70</v>
      </c>
      <c r="O71" s="99">
        <f>'Оценка от учреждения'!I57</f>
        <v>80</v>
      </c>
      <c r="P71" s="99">
        <v>10</v>
      </c>
      <c r="Q71" s="99">
        <f t="shared" si="5"/>
        <v>0</v>
      </c>
      <c r="R71" s="99"/>
      <c r="S71" s="91">
        <v>14</v>
      </c>
      <c r="T71" s="91">
        <f t="shared" si="1"/>
        <v>10</v>
      </c>
    </row>
    <row r="72" spans="1:20" ht="37.5" customHeight="1">
      <c r="A72" s="190" t="s">
        <v>238</v>
      </c>
      <c r="B72" s="193" t="s">
        <v>220</v>
      </c>
      <c r="C72" s="193" t="s">
        <v>217</v>
      </c>
      <c r="D72" s="193" t="s">
        <v>109</v>
      </c>
      <c r="E72" s="193" t="s">
        <v>218</v>
      </c>
      <c r="F72" s="193" t="s">
        <v>112</v>
      </c>
      <c r="G72" s="196" t="s">
        <v>40</v>
      </c>
      <c r="H72" s="197"/>
      <c r="I72" s="197"/>
      <c r="J72" s="197"/>
      <c r="K72" s="198"/>
      <c r="L72" s="100" t="s">
        <v>97</v>
      </c>
      <c r="M72" s="102">
        <v>744</v>
      </c>
      <c r="N72" s="99" t="e">
        <f>'Оценка от учреждения'!H59</f>
        <v>#REF!</v>
      </c>
      <c r="O72" s="99" t="e">
        <f>'Оценка от учреждения'!I59</f>
        <v>#REF!</v>
      </c>
      <c r="P72" s="99">
        <v>10</v>
      </c>
      <c r="Q72" s="99" t="e">
        <f t="shared" si="5"/>
        <v>#REF!</v>
      </c>
      <c r="R72" s="99"/>
      <c r="T72" s="91" t="e">
        <f t="shared" si="1"/>
        <v>#REF!</v>
      </c>
    </row>
    <row r="73" spans="1:20" ht="37.5" customHeight="1">
      <c r="A73" s="191"/>
      <c r="B73" s="194"/>
      <c r="C73" s="194"/>
      <c r="D73" s="194"/>
      <c r="E73" s="194"/>
      <c r="F73" s="194"/>
      <c r="G73" s="196" t="s">
        <v>51</v>
      </c>
      <c r="H73" s="197"/>
      <c r="I73" s="197"/>
      <c r="J73" s="197"/>
      <c r="K73" s="198"/>
      <c r="L73" s="100" t="s">
        <v>97</v>
      </c>
      <c r="M73" s="102">
        <v>744</v>
      </c>
      <c r="N73" s="99" t="e">
        <f>'Оценка от учреждения'!H60</f>
        <v>#REF!</v>
      </c>
      <c r="O73" s="99" t="e">
        <f>'Оценка от учреждения'!I60</f>
        <v>#REF!</v>
      </c>
      <c r="P73" s="99">
        <v>10</v>
      </c>
      <c r="Q73" s="99" t="e">
        <f t="shared" si="5"/>
        <v>#REF!</v>
      </c>
      <c r="R73" s="99"/>
      <c r="T73" s="91" t="e">
        <f t="shared" si="1"/>
        <v>#REF!</v>
      </c>
    </row>
    <row r="74" spans="1:20" ht="37.5" customHeight="1">
      <c r="A74" s="192"/>
      <c r="B74" s="195"/>
      <c r="C74" s="195"/>
      <c r="D74" s="195"/>
      <c r="E74" s="195"/>
      <c r="F74" s="195"/>
      <c r="G74" s="196" t="s">
        <v>23</v>
      </c>
      <c r="H74" s="197"/>
      <c r="I74" s="197"/>
      <c r="J74" s="197"/>
      <c r="K74" s="198"/>
      <c r="L74" s="100" t="s">
        <v>97</v>
      </c>
      <c r="M74" s="102">
        <v>744</v>
      </c>
      <c r="N74" s="99" t="e">
        <f>'Оценка от учреждения'!H61</f>
        <v>#REF!</v>
      </c>
      <c r="O74" s="99" t="e">
        <f>'Оценка от учреждения'!I61</f>
        <v>#REF!</v>
      </c>
      <c r="P74" s="99">
        <v>10</v>
      </c>
      <c r="Q74" s="99" t="e">
        <f t="shared" si="5"/>
        <v>#REF!</v>
      </c>
      <c r="R74" s="99"/>
      <c r="S74" s="91">
        <v>15</v>
      </c>
      <c r="T74" s="91" t="e">
        <f t="shared" si="1"/>
        <v>#REF!</v>
      </c>
    </row>
    <row r="75" spans="1:20" ht="37.5" customHeight="1">
      <c r="A75" s="190" t="s">
        <v>154</v>
      </c>
      <c r="B75" s="193" t="s">
        <v>220</v>
      </c>
      <c r="C75" s="193" t="s">
        <v>217</v>
      </c>
      <c r="D75" s="193" t="s">
        <v>109</v>
      </c>
      <c r="E75" s="193" t="s">
        <v>218</v>
      </c>
      <c r="F75" s="193" t="s">
        <v>219</v>
      </c>
      <c r="G75" s="196" t="s">
        <v>40</v>
      </c>
      <c r="H75" s="197"/>
      <c r="I75" s="197"/>
      <c r="J75" s="197"/>
      <c r="K75" s="198"/>
      <c r="L75" s="100" t="s">
        <v>97</v>
      </c>
      <c r="M75" s="102">
        <v>744</v>
      </c>
      <c r="N75" s="99" t="e">
        <f>'Оценка от учреждения'!H63</f>
        <v>#REF!</v>
      </c>
      <c r="O75" s="99" t="e">
        <f>'Оценка от учреждения'!I63</f>
        <v>#REF!</v>
      </c>
      <c r="P75" s="99">
        <v>10</v>
      </c>
      <c r="Q75" s="99" t="e">
        <f t="shared" si="5"/>
        <v>#REF!</v>
      </c>
      <c r="R75" s="99"/>
      <c r="T75" s="91" t="e">
        <f t="shared" si="1"/>
        <v>#REF!</v>
      </c>
    </row>
    <row r="76" spans="1:20" ht="37.5" customHeight="1">
      <c r="A76" s="191"/>
      <c r="B76" s="194"/>
      <c r="C76" s="194"/>
      <c r="D76" s="194"/>
      <c r="E76" s="194"/>
      <c r="F76" s="194"/>
      <c r="G76" s="196" t="s">
        <v>51</v>
      </c>
      <c r="H76" s="197"/>
      <c r="I76" s="197"/>
      <c r="J76" s="197"/>
      <c r="K76" s="198"/>
      <c r="L76" s="100" t="s">
        <v>97</v>
      </c>
      <c r="M76" s="102">
        <v>744</v>
      </c>
      <c r="N76" s="99" t="e">
        <f>'Оценка от учреждения'!H64</f>
        <v>#REF!</v>
      </c>
      <c r="O76" s="99" t="e">
        <f>'Оценка от учреждения'!I64</f>
        <v>#REF!</v>
      </c>
      <c r="P76" s="99">
        <v>10</v>
      </c>
      <c r="Q76" s="99" t="e">
        <f t="shared" si="5"/>
        <v>#REF!</v>
      </c>
      <c r="R76" s="99"/>
      <c r="T76" s="91" t="e">
        <f t="shared" si="1"/>
        <v>#REF!</v>
      </c>
    </row>
    <row r="77" spans="1:20" ht="37.5" customHeight="1">
      <c r="A77" s="192"/>
      <c r="B77" s="195"/>
      <c r="C77" s="195"/>
      <c r="D77" s="195"/>
      <c r="E77" s="195"/>
      <c r="F77" s="195"/>
      <c r="G77" s="196" t="s">
        <v>23</v>
      </c>
      <c r="H77" s="197"/>
      <c r="I77" s="197"/>
      <c r="J77" s="197"/>
      <c r="K77" s="198"/>
      <c r="L77" s="100" t="s">
        <v>97</v>
      </c>
      <c r="M77" s="102">
        <v>744</v>
      </c>
      <c r="N77" s="99" t="e">
        <f>'Оценка от учреждения'!H65</f>
        <v>#REF!</v>
      </c>
      <c r="O77" s="99" t="e">
        <f>'Оценка от учреждения'!I65</f>
        <v>#REF!</v>
      </c>
      <c r="P77" s="99">
        <v>10</v>
      </c>
      <c r="Q77" s="99" t="e">
        <f t="shared" si="5"/>
        <v>#REF!</v>
      </c>
      <c r="R77" s="99"/>
      <c r="S77" s="91">
        <v>16</v>
      </c>
      <c r="T77" s="91" t="e">
        <f t="shared" si="1"/>
        <v>#REF!</v>
      </c>
    </row>
    <row r="80" spans="1:20" ht="15.75" customHeight="1">
      <c r="A80" s="202" t="s">
        <v>222</v>
      </c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103"/>
      <c r="R80" s="103"/>
      <c r="S80" s="103"/>
    </row>
    <row r="81" spans="1:20" ht="73.5" customHeight="1">
      <c r="A81" s="193" t="s">
        <v>202</v>
      </c>
      <c r="B81" s="188" t="s">
        <v>203</v>
      </c>
      <c r="C81" s="203"/>
      <c r="D81" s="189"/>
      <c r="E81" s="188" t="s">
        <v>204</v>
      </c>
      <c r="F81" s="189"/>
      <c r="G81" s="204" t="s">
        <v>223</v>
      </c>
      <c r="H81" s="205"/>
      <c r="I81" s="205"/>
      <c r="J81" s="205"/>
      <c r="K81" s="205"/>
      <c r="L81" s="205"/>
      <c r="M81" s="205"/>
      <c r="N81" s="205"/>
      <c r="O81" s="205"/>
      <c r="P81" s="205"/>
      <c r="Q81" s="206"/>
      <c r="R81" s="209" t="s">
        <v>224</v>
      </c>
    </row>
    <row r="82" spans="1:20" ht="24" customHeight="1">
      <c r="A82" s="194"/>
      <c r="B82" s="193" t="s">
        <v>206</v>
      </c>
      <c r="C82" s="193" t="s">
        <v>206</v>
      </c>
      <c r="D82" s="193" t="s">
        <v>206</v>
      </c>
      <c r="E82" s="193" t="s">
        <v>206</v>
      </c>
      <c r="F82" s="193" t="s">
        <v>206</v>
      </c>
      <c r="G82" s="193" t="s">
        <v>207</v>
      </c>
      <c r="H82" s="188" t="s">
        <v>208</v>
      </c>
      <c r="I82" s="203"/>
      <c r="J82" s="193" t="s">
        <v>209</v>
      </c>
      <c r="K82" s="193" t="s">
        <v>210</v>
      </c>
      <c r="L82" s="204" t="s">
        <v>211</v>
      </c>
      <c r="M82" s="206"/>
      <c r="N82" s="204" t="s">
        <v>212</v>
      </c>
      <c r="O82" s="206"/>
      <c r="P82" s="209" t="s">
        <v>213</v>
      </c>
      <c r="Q82" s="209"/>
      <c r="R82" s="209"/>
    </row>
    <row r="83" spans="1:20" ht="35.25" customHeight="1">
      <c r="A83" s="195"/>
      <c r="B83" s="195"/>
      <c r="C83" s="195"/>
      <c r="D83" s="195"/>
      <c r="E83" s="195"/>
      <c r="F83" s="195"/>
      <c r="G83" s="210"/>
      <c r="H83" s="100" t="s">
        <v>214</v>
      </c>
      <c r="I83" s="100" t="s">
        <v>215</v>
      </c>
      <c r="J83" s="195"/>
      <c r="K83" s="195"/>
      <c r="L83" s="207"/>
      <c r="M83" s="208"/>
      <c r="N83" s="207"/>
      <c r="O83" s="208"/>
      <c r="P83" s="209"/>
      <c r="Q83" s="209"/>
      <c r="R83" s="209"/>
    </row>
    <row r="84" spans="1:20">
      <c r="A84" s="101">
        <v>1</v>
      </c>
      <c r="B84" s="101">
        <v>2</v>
      </c>
      <c r="C84" s="101">
        <v>3</v>
      </c>
      <c r="D84" s="101">
        <v>4</v>
      </c>
      <c r="E84" s="101">
        <v>5</v>
      </c>
      <c r="F84" s="101">
        <v>6</v>
      </c>
      <c r="G84" s="101">
        <v>7</v>
      </c>
      <c r="H84" s="101">
        <v>8</v>
      </c>
      <c r="I84" s="101">
        <v>9</v>
      </c>
      <c r="J84" s="101">
        <v>10</v>
      </c>
      <c r="K84" s="101">
        <v>11</v>
      </c>
      <c r="L84" s="200">
        <v>12</v>
      </c>
      <c r="M84" s="201"/>
      <c r="N84" s="200">
        <v>13</v>
      </c>
      <c r="O84" s="201"/>
      <c r="P84" s="200">
        <v>14</v>
      </c>
      <c r="Q84" s="201"/>
      <c r="R84" s="101">
        <v>16</v>
      </c>
    </row>
    <row r="85" spans="1:20" ht="24.75" hidden="1" customHeight="1">
      <c r="A85" s="104" t="s">
        <v>142</v>
      </c>
      <c r="B85" s="99" t="s">
        <v>216</v>
      </c>
      <c r="C85" s="99" t="s">
        <v>217</v>
      </c>
      <c r="D85" s="99" t="s">
        <v>108</v>
      </c>
      <c r="E85" s="99" t="s">
        <v>218</v>
      </c>
      <c r="F85" s="99" t="s">
        <v>112</v>
      </c>
      <c r="G85" s="100" t="s">
        <v>100</v>
      </c>
      <c r="H85" s="100" t="s">
        <v>50</v>
      </c>
      <c r="I85" s="102">
        <v>792</v>
      </c>
      <c r="J85" s="99" t="e">
        <f>'Оценка от учреждения'!H6</f>
        <v>#REF!</v>
      </c>
      <c r="K85" s="99"/>
      <c r="L85" s="186">
        <v>10</v>
      </c>
      <c r="M85" s="187"/>
      <c r="N85" s="186" t="e">
        <f>IF(K85*100/J85-100&lt;=10,0,K85*100/J85-100-10)</f>
        <v>#REF!</v>
      </c>
      <c r="O85" s="187"/>
      <c r="P85" s="188"/>
      <c r="Q85" s="189"/>
      <c r="R85" s="99"/>
      <c r="S85" s="91">
        <v>1</v>
      </c>
      <c r="T85" s="91" t="e">
        <f>K85*100/J85-100</f>
        <v>#REF!</v>
      </c>
    </row>
    <row r="86" spans="1:20" ht="24.75" hidden="1" customHeight="1">
      <c r="A86" s="104" t="s">
        <v>143</v>
      </c>
      <c r="B86" s="99" t="s">
        <v>216</v>
      </c>
      <c r="C86" s="99" t="s">
        <v>217</v>
      </c>
      <c r="D86" s="99" t="s">
        <v>108</v>
      </c>
      <c r="E86" s="99" t="s">
        <v>218</v>
      </c>
      <c r="F86" s="99" t="s">
        <v>219</v>
      </c>
      <c r="G86" s="100" t="s">
        <v>100</v>
      </c>
      <c r="H86" s="100" t="s">
        <v>50</v>
      </c>
      <c r="I86" s="102">
        <v>792</v>
      </c>
      <c r="J86" s="99" t="e">
        <f>'Оценка от учреждения'!H10</f>
        <v>#REF!</v>
      </c>
      <c r="K86" s="99"/>
      <c r="L86" s="186">
        <v>10</v>
      </c>
      <c r="M86" s="187"/>
      <c r="N86" s="186" t="e">
        <f t="shared" ref="N86:N92" si="6">IF(K86*100/J86-100&lt;=10,0,K86*100/J86-100-10)</f>
        <v>#REF!</v>
      </c>
      <c r="O86" s="187"/>
      <c r="P86" s="188"/>
      <c r="Q86" s="189"/>
      <c r="R86" s="99"/>
      <c r="S86" s="91">
        <v>2</v>
      </c>
      <c r="T86" s="91" t="e">
        <f t="shared" ref="T86:T92" si="7">K86*100/J86-100</f>
        <v>#REF!</v>
      </c>
    </row>
    <row r="87" spans="1:20" ht="24.75" hidden="1" customHeight="1">
      <c r="A87" s="104" t="s">
        <v>144</v>
      </c>
      <c r="B87" s="99" t="s">
        <v>216</v>
      </c>
      <c r="C87" s="99" t="s">
        <v>217</v>
      </c>
      <c r="D87" s="99" t="s">
        <v>109</v>
      </c>
      <c r="E87" s="99" t="s">
        <v>218</v>
      </c>
      <c r="F87" s="99" t="s">
        <v>112</v>
      </c>
      <c r="G87" s="100" t="s">
        <v>100</v>
      </c>
      <c r="H87" s="100" t="s">
        <v>50</v>
      </c>
      <c r="I87" s="102">
        <v>792</v>
      </c>
      <c r="J87" s="99" t="e">
        <f>'Оценка от учреждения'!H14</f>
        <v>#REF!</v>
      </c>
      <c r="K87" s="99"/>
      <c r="L87" s="186">
        <v>10</v>
      </c>
      <c r="M87" s="187"/>
      <c r="N87" s="186" t="e">
        <f t="shared" si="6"/>
        <v>#REF!</v>
      </c>
      <c r="O87" s="187"/>
      <c r="P87" s="188"/>
      <c r="Q87" s="189"/>
      <c r="R87" s="99"/>
      <c r="S87" s="91">
        <v>3</v>
      </c>
      <c r="T87" s="91" t="e">
        <f t="shared" si="7"/>
        <v>#REF!</v>
      </c>
    </row>
    <row r="88" spans="1:20" ht="24.75" customHeight="1">
      <c r="A88" s="104" t="s">
        <v>145</v>
      </c>
      <c r="B88" s="99" t="s">
        <v>216</v>
      </c>
      <c r="C88" s="99" t="s">
        <v>217</v>
      </c>
      <c r="D88" s="99" t="s">
        <v>109</v>
      </c>
      <c r="E88" s="99" t="s">
        <v>218</v>
      </c>
      <c r="F88" s="99" t="s">
        <v>219</v>
      </c>
      <c r="G88" s="100" t="s">
        <v>100</v>
      </c>
      <c r="H88" s="100" t="s">
        <v>50</v>
      </c>
      <c r="I88" s="102">
        <v>792</v>
      </c>
      <c r="J88" s="99">
        <f>'Оценка от учреждения'!H18</f>
        <v>1.33</v>
      </c>
      <c r="K88" s="99"/>
      <c r="L88" s="186">
        <v>10</v>
      </c>
      <c r="M88" s="187"/>
      <c r="N88" s="186">
        <f t="shared" si="6"/>
        <v>0</v>
      </c>
      <c r="O88" s="187"/>
      <c r="P88" s="188"/>
      <c r="Q88" s="189"/>
      <c r="R88" s="99"/>
      <c r="S88" s="91">
        <v>4</v>
      </c>
      <c r="T88" s="91">
        <f t="shared" si="7"/>
        <v>-100</v>
      </c>
    </row>
    <row r="89" spans="1:20" ht="24.75" customHeight="1">
      <c r="A89" s="104" t="s">
        <v>261</v>
      </c>
      <c r="B89" s="99" t="s">
        <v>216</v>
      </c>
      <c r="C89" s="99" t="s">
        <v>216</v>
      </c>
      <c r="D89" s="99" t="s">
        <v>108</v>
      </c>
      <c r="E89" s="99" t="s">
        <v>218</v>
      </c>
      <c r="F89" s="99" t="s">
        <v>112</v>
      </c>
      <c r="G89" s="100" t="s">
        <v>100</v>
      </c>
      <c r="H89" s="100" t="s">
        <v>50</v>
      </c>
      <c r="I89" s="102">
        <v>792</v>
      </c>
      <c r="J89" s="99">
        <f>'Оценка от учреждения'!H22</f>
        <v>4</v>
      </c>
      <c r="K89" s="99"/>
      <c r="L89" s="186">
        <v>10</v>
      </c>
      <c r="M89" s="187"/>
      <c r="N89" s="186">
        <f t="shared" si="6"/>
        <v>0</v>
      </c>
      <c r="O89" s="187"/>
      <c r="P89" s="188"/>
      <c r="Q89" s="189"/>
      <c r="R89" s="99"/>
      <c r="S89" s="91">
        <v>5</v>
      </c>
      <c r="T89" s="91">
        <f t="shared" si="7"/>
        <v>-100</v>
      </c>
    </row>
    <row r="90" spans="1:20" ht="24.75" customHeight="1">
      <c r="A90" s="104" t="s">
        <v>146</v>
      </c>
      <c r="B90" s="99" t="s">
        <v>216</v>
      </c>
      <c r="C90" s="99" t="s">
        <v>216</v>
      </c>
      <c r="D90" s="99" t="s">
        <v>108</v>
      </c>
      <c r="E90" s="99" t="s">
        <v>218</v>
      </c>
      <c r="F90" s="99" t="s">
        <v>219</v>
      </c>
      <c r="G90" s="100" t="s">
        <v>100</v>
      </c>
      <c r="H90" s="100" t="s">
        <v>50</v>
      </c>
      <c r="I90" s="102">
        <v>792</v>
      </c>
      <c r="J90" s="99">
        <f>'Оценка от учреждения'!H26</f>
        <v>12.67</v>
      </c>
      <c r="K90" s="99">
        <f>'Оценка от учреждения'!I26</f>
        <v>16.89</v>
      </c>
      <c r="L90" s="186">
        <v>10</v>
      </c>
      <c r="M90" s="187"/>
      <c r="N90" s="186">
        <f t="shared" si="6"/>
        <v>23.307024467245469</v>
      </c>
      <c r="O90" s="187"/>
      <c r="P90" s="188"/>
      <c r="Q90" s="189"/>
      <c r="R90" s="99"/>
      <c r="S90" s="91">
        <v>6</v>
      </c>
      <c r="T90" s="91">
        <f t="shared" si="7"/>
        <v>33.307024467245469</v>
      </c>
    </row>
    <row r="91" spans="1:20" ht="24.75" customHeight="1">
      <c r="A91" s="104" t="s">
        <v>237</v>
      </c>
      <c r="B91" s="99" t="s">
        <v>216</v>
      </c>
      <c r="C91" s="99" t="s">
        <v>216</v>
      </c>
      <c r="D91" s="99" t="s">
        <v>109</v>
      </c>
      <c r="E91" s="99" t="s">
        <v>218</v>
      </c>
      <c r="F91" s="99" t="s">
        <v>112</v>
      </c>
      <c r="G91" s="100" t="s">
        <v>100</v>
      </c>
      <c r="H91" s="100" t="s">
        <v>50</v>
      </c>
      <c r="I91" s="102">
        <v>792</v>
      </c>
      <c r="J91" s="99">
        <f>'Оценка от учреждения'!H30</f>
        <v>9.33</v>
      </c>
      <c r="K91" s="99">
        <f>'Оценка от учреждения'!I30</f>
        <v>7.22</v>
      </c>
      <c r="L91" s="186">
        <v>10</v>
      </c>
      <c r="M91" s="187"/>
      <c r="N91" s="186">
        <f t="shared" si="6"/>
        <v>0</v>
      </c>
      <c r="O91" s="187"/>
      <c r="P91" s="188"/>
      <c r="Q91" s="189"/>
      <c r="R91" s="99"/>
      <c r="S91" s="91">
        <v>7</v>
      </c>
      <c r="T91" s="91">
        <f t="shared" si="7"/>
        <v>-22.615219721329041</v>
      </c>
    </row>
    <row r="92" spans="1:20" ht="24.75" customHeight="1">
      <c r="A92" s="104" t="s">
        <v>147</v>
      </c>
      <c r="B92" s="99" t="s">
        <v>216</v>
      </c>
      <c r="C92" s="99" t="s">
        <v>216</v>
      </c>
      <c r="D92" s="99" t="s">
        <v>109</v>
      </c>
      <c r="E92" s="99" t="s">
        <v>218</v>
      </c>
      <c r="F92" s="99" t="s">
        <v>219</v>
      </c>
      <c r="G92" s="100" t="s">
        <v>100</v>
      </c>
      <c r="H92" s="100" t="s">
        <v>50</v>
      </c>
      <c r="I92" s="102">
        <v>792</v>
      </c>
      <c r="J92" s="99">
        <f>'Оценка от учреждения'!H34</f>
        <v>231.67</v>
      </c>
      <c r="K92" s="99">
        <f>'Оценка от учреждения'!I34</f>
        <v>224.67</v>
      </c>
      <c r="L92" s="186">
        <v>10</v>
      </c>
      <c r="M92" s="187"/>
      <c r="N92" s="186">
        <f t="shared" si="6"/>
        <v>0</v>
      </c>
      <c r="O92" s="187"/>
      <c r="P92" s="188"/>
      <c r="Q92" s="189"/>
      <c r="R92" s="99"/>
      <c r="S92" s="91">
        <v>8</v>
      </c>
      <c r="T92" s="91">
        <f t="shared" si="7"/>
        <v>-3.0215392584279357</v>
      </c>
    </row>
    <row r="93" spans="1:20" ht="33" hidden="1" customHeight="1">
      <c r="A93" s="104" t="s">
        <v>148</v>
      </c>
      <c r="B93" s="99" t="s">
        <v>220</v>
      </c>
      <c r="C93" s="99" t="s">
        <v>217</v>
      </c>
      <c r="D93" s="99" t="s">
        <v>108</v>
      </c>
      <c r="E93" s="99" t="s">
        <v>218</v>
      </c>
      <c r="F93" s="99" t="s">
        <v>112</v>
      </c>
      <c r="G93" s="100" t="s">
        <v>100</v>
      </c>
      <c r="H93" s="100" t="s">
        <v>50</v>
      </c>
      <c r="I93" s="102">
        <v>792</v>
      </c>
      <c r="J93" s="99" t="e">
        <f>'Оценка от учреждения'!H38</f>
        <v>#REF!</v>
      </c>
      <c r="K93" s="99" t="e">
        <f>'Оценка от учреждения'!I38</f>
        <v>#REF!</v>
      </c>
      <c r="L93" s="186">
        <v>10</v>
      </c>
      <c r="M93" s="187"/>
      <c r="N93" s="186" t="e">
        <f t="shared" ref="N93:N99" si="8">IF(K93*100/J93-100&lt;=10,0,K93*100/J93-100-10)</f>
        <v>#REF!</v>
      </c>
      <c r="O93" s="187"/>
      <c r="P93" s="188"/>
      <c r="Q93" s="189"/>
      <c r="R93" s="99"/>
      <c r="S93" s="91">
        <v>9</v>
      </c>
      <c r="T93" s="91" t="e">
        <f t="shared" ref="T93:T99" si="9">K93*100/J93-100</f>
        <v>#REF!</v>
      </c>
    </row>
    <row r="94" spans="1:20" ht="33" hidden="1" customHeight="1">
      <c r="A94" s="104" t="s">
        <v>149</v>
      </c>
      <c r="B94" s="99" t="s">
        <v>220</v>
      </c>
      <c r="C94" s="99" t="s">
        <v>217</v>
      </c>
      <c r="D94" s="99" t="s">
        <v>108</v>
      </c>
      <c r="E94" s="99" t="s">
        <v>218</v>
      </c>
      <c r="F94" s="99" t="s">
        <v>219</v>
      </c>
      <c r="G94" s="100" t="s">
        <v>100</v>
      </c>
      <c r="H94" s="100" t="s">
        <v>50</v>
      </c>
      <c r="I94" s="102">
        <v>792</v>
      </c>
      <c r="J94" s="99" t="e">
        <f>'Оценка от учреждения'!H42</f>
        <v>#REF!</v>
      </c>
      <c r="K94" s="99" t="e">
        <f>'Оценка от учреждения'!I42</f>
        <v>#REF!</v>
      </c>
      <c r="L94" s="186">
        <v>10</v>
      </c>
      <c r="M94" s="187"/>
      <c r="N94" s="186" t="e">
        <f t="shared" si="8"/>
        <v>#REF!</v>
      </c>
      <c r="O94" s="187"/>
      <c r="P94" s="188"/>
      <c r="Q94" s="189"/>
      <c r="R94" s="99"/>
      <c r="S94" s="91">
        <v>10</v>
      </c>
      <c r="T94" s="91" t="e">
        <f t="shared" si="9"/>
        <v>#REF!</v>
      </c>
    </row>
    <row r="95" spans="1:20" ht="33" hidden="1" customHeight="1">
      <c r="A95" s="104" t="s">
        <v>150</v>
      </c>
      <c r="B95" s="99" t="s">
        <v>220</v>
      </c>
      <c r="C95" s="99" t="s">
        <v>221</v>
      </c>
      <c r="D95" s="99" t="s">
        <v>108</v>
      </c>
      <c r="E95" s="99" t="s">
        <v>218</v>
      </c>
      <c r="F95" s="99" t="s">
        <v>112</v>
      </c>
      <c r="G95" s="100" t="s">
        <v>100</v>
      </c>
      <c r="H95" s="100" t="s">
        <v>50</v>
      </c>
      <c r="I95" s="102">
        <v>792</v>
      </c>
      <c r="J95" s="99" t="e">
        <f>'Оценка от учреждения'!H46</f>
        <v>#REF!</v>
      </c>
      <c r="K95" s="99" t="e">
        <f>'Оценка от учреждения'!I46</f>
        <v>#REF!</v>
      </c>
      <c r="L95" s="186">
        <v>10</v>
      </c>
      <c r="M95" s="187"/>
      <c r="N95" s="186" t="e">
        <f t="shared" si="8"/>
        <v>#REF!</v>
      </c>
      <c r="O95" s="187"/>
      <c r="P95" s="188"/>
      <c r="Q95" s="189"/>
      <c r="R95" s="99"/>
      <c r="S95" s="91">
        <v>11</v>
      </c>
      <c r="T95" s="91" t="e">
        <f t="shared" si="9"/>
        <v>#REF!</v>
      </c>
    </row>
    <row r="96" spans="1:20" ht="33" hidden="1" customHeight="1">
      <c r="A96" s="104" t="s">
        <v>151</v>
      </c>
      <c r="B96" s="99" t="s">
        <v>220</v>
      </c>
      <c r="C96" s="99" t="s">
        <v>221</v>
      </c>
      <c r="D96" s="99" t="s">
        <v>108</v>
      </c>
      <c r="E96" s="99" t="s">
        <v>218</v>
      </c>
      <c r="F96" s="99" t="s">
        <v>219</v>
      </c>
      <c r="G96" s="100" t="s">
        <v>100</v>
      </c>
      <c r="H96" s="100" t="s">
        <v>50</v>
      </c>
      <c r="I96" s="102">
        <v>792</v>
      </c>
      <c r="J96" s="99" t="e">
        <f>'Оценка от учреждения'!H50</f>
        <v>#REF!</v>
      </c>
      <c r="K96" s="99" t="e">
        <f>'Оценка от учреждения'!I50</f>
        <v>#REF!</v>
      </c>
      <c r="L96" s="186">
        <v>10</v>
      </c>
      <c r="M96" s="187"/>
      <c r="N96" s="186" t="e">
        <f t="shared" si="8"/>
        <v>#REF!</v>
      </c>
      <c r="O96" s="187"/>
      <c r="P96" s="188"/>
      <c r="Q96" s="189"/>
      <c r="R96" s="99"/>
      <c r="S96" s="91">
        <v>12</v>
      </c>
      <c r="T96" s="91" t="e">
        <f t="shared" si="9"/>
        <v>#REF!</v>
      </c>
    </row>
    <row r="97" spans="1:20" ht="33" hidden="1" customHeight="1">
      <c r="A97" s="104" t="s">
        <v>262</v>
      </c>
      <c r="B97" s="99" t="s">
        <v>220</v>
      </c>
      <c r="C97" s="99" t="s">
        <v>221</v>
      </c>
      <c r="D97" s="99" t="s">
        <v>109</v>
      </c>
      <c r="E97" s="99" t="s">
        <v>218</v>
      </c>
      <c r="F97" s="99" t="s">
        <v>112</v>
      </c>
      <c r="G97" s="100" t="s">
        <v>100</v>
      </c>
      <c r="H97" s="100" t="s">
        <v>50</v>
      </c>
      <c r="I97" s="102">
        <v>792</v>
      </c>
      <c r="J97" s="99" t="e">
        <f>'Оценка от учреждения'!H54</f>
        <v>#REF!</v>
      </c>
      <c r="K97" s="99" t="e">
        <f>'Оценка от учреждения'!I54</f>
        <v>#REF!</v>
      </c>
      <c r="L97" s="186">
        <v>10</v>
      </c>
      <c r="M97" s="187"/>
      <c r="N97" s="186" t="e">
        <f t="shared" si="8"/>
        <v>#REF!</v>
      </c>
      <c r="O97" s="187"/>
      <c r="P97" s="188"/>
      <c r="Q97" s="189"/>
      <c r="R97" s="99"/>
      <c r="S97" s="91">
        <v>13</v>
      </c>
      <c r="T97" s="91" t="e">
        <f t="shared" si="9"/>
        <v>#REF!</v>
      </c>
    </row>
    <row r="98" spans="1:20" ht="33" customHeight="1">
      <c r="A98" s="104" t="s">
        <v>263</v>
      </c>
      <c r="B98" s="99" t="s">
        <v>220</v>
      </c>
      <c r="C98" s="99" t="s">
        <v>221</v>
      </c>
      <c r="D98" s="99" t="s">
        <v>109</v>
      </c>
      <c r="E98" s="99" t="s">
        <v>218</v>
      </c>
      <c r="F98" s="99" t="s">
        <v>219</v>
      </c>
      <c r="G98" s="100" t="s">
        <v>100</v>
      </c>
      <c r="H98" s="100" t="s">
        <v>50</v>
      </c>
      <c r="I98" s="102">
        <v>792</v>
      </c>
      <c r="J98" s="99">
        <f>'Оценка от учреждения'!H58</f>
        <v>35</v>
      </c>
      <c r="K98" s="99">
        <f>'Оценка от учреждения'!I58</f>
        <v>36.11</v>
      </c>
      <c r="L98" s="186">
        <v>10</v>
      </c>
      <c r="M98" s="187"/>
      <c r="N98" s="186">
        <f t="shared" si="8"/>
        <v>0</v>
      </c>
      <c r="O98" s="187"/>
      <c r="P98" s="188"/>
      <c r="Q98" s="189"/>
      <c r="R98" s="99"/>
      <c r="S98" s="91">
        <v>14</v>
      </c>
      <c r="T98" s="91">
        <f t="shared" si="9"/>
        <v>3.1714285714285779</v>
      </c>
    </row>
    <row r="99" spans="1:20" ht="33" hidden="1" customHeight="1">
      <c r="A99" s="104" t="s">
        <v>153</v>
      </c>
      <c r="B99" s="99" t="s">
        <v>220</v>
      </c>
      <c r="C99" s="99" t="s">
        <v>217</v>
      </c>
      <c r="D99" s="99" t="s">
        <v>109</v>
      </c>
      <c r="E99" s="99" t="s">
        <v>218</v>
      </c>
      <c r="F99" s="99" t="s">
        <v>112</v>
      </c>
      <c r="G99" s="100" t="s">
        <v>100</v>
      </c>
      <c r="H99" s="100" t="s">
        <v>50</v>
      </c>
      <c r="I99" s="102">
        <v>792</v>
      </c>
      <c r="J99" s="99" t="e">
        <f>'Оценка от учреждения'!H62</f>
        <v>#REF!</v>
      </c>
      <c r="K99" s="99"/>
      <c r="L99" s="186">
        <v>10</v>
      </c>
      <c r="M99" s="187"/>
      <c r="N99" s="186" t="e">
        <f t="shared" si="8"/>
        <v>#REF!</v>
      </c>
      <c r="O99" s="187"/>
      <c r="P99" s="188"/>
      <c r="Q99" s="189"/>
      <c r="R99" s="99"/>
      <c r="S99" s="91">
        <v>15</v>
      </c>
      <c r="T99" s="91" t="e">
        <f t="shared" si="9"/>
        <v>#REF!</v>
      </c>
    </row>
    <row r="100" spans="1:20" ht="33" hidden="1" customHeight="1">
      <c r="A100" s="104" t="s">
        <v>154</v>
      </c>
      <c r="B100" s="99" t="s">
        <v>220</v>
      </c>
      <c r="C100" s="99" t="s">
        <v>217</v>
      </c>
      <c r="D100" s="99" t="s">
        <v>109</v>
      </c>
      <c r="E100" s="99" t="s">
        <v>218</v>
      </c>
      <c r="F100" s="99" t="s">
        <v>219</v>
      </c>
      <c r="G100" s="100" t="s">
        <v>100</v>
      </c>
      <c r="H100" s="100" t="s">
        <v>50</v>
      </c>
      <c r="I100" s="102">
        <v>792</v>
      </c>
      <c r="J100" s="99" t="e">
        <f>'Оценка от учреждения'!H66</f>
        <v>#REF!</v>
      </c>
      <c r="K100" s="99"/>
      <c r="L100" s="186">
        <v>10</v>
      </c>
      <c r="M100" s="187"/>
      <c r="N100" s="186" t="e">
        <f>IF(K100*100/J100-100&lt;=10,0,K100*100/J100-100-10)</f>
        <v>#REF!</v>
      </c>
      <c r="O100" s="187"/>
      <c r="P100" s="188"/>
      <c r="Q100" s="189"/>
      <c r="R100" s="99"/>
      <c r="S100" s="91">
        <v>16</v>
      </c>
      <c r="T100" s="91" t="e">
        <f>K100*100/J100-100</f>
        <v>#REF!</v>
      </c>
    </row>
    <row r="102" spans="1:20">
      <c r="A102" s="91" t="s">
        <v>225</v>
      </c>
    </row>
    <row r="103" spans="1:20" ht="31.5" customHeight="1">
      <c r="A103" s="216" t="s">
        <v>226</v>
      </c>
      <c r="B103" s="216"/>
      <c r="C103" s="216"/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7" t="s">
        <v>198</v>
      </c>
      <c r="Q103" s="218"/>
      <c r="R103" s="204" t="s">
        <v>227</v>
      </c>
      <c r="S103" s="98"/>
    </row>
    <row r="104" spans="1:20" ht="17.25" customHeight="1">
      <c r="A104" s="216" t="s">
        <v>228</v>
      </c>
      <c r="B104" s="216"/>
      <c r="C104" s="216"/>
      <c r="D104" s="216"/>
      <c r="E104" s="216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7"/>
      <c r="Q104" s="218"/>
      <c r="R104" s="207"/>
      <c r="S104" s="98"/>
    </row>
    <row r="105" spans="1:20" ht="16.5" customHeight="1">
      <c r="A105" s="213" t="s">
        <v>200</v>
      </c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</row>
    <row r="106" spans="1:20" ht="17.25" customHeight="1">
      <c r="A106" s="213" t="s">
        <v>201</v>
      </c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</row>
    <row r="107" spans="1:20" ht="75" customHeight="1">
      <c r="A107" s="193" t="s">
        <v>202</v>
      </c>
      <c r="B107" s="188" t="s">
        <v>203</v>
      </c>
      <c r="C107" s="214"/>
      <c r="D107" s="215"/>
      <c r="E107" s="188" t="s">
        <v>204</v>
      </c>
      <c r="F107" s="189"/>
      <c r="G107" s="188" t="s">
        <v>205</v>
      </c>
      <c r="H107" s="203"/>
      <c r="I107" s="203"/>
      <c r="J107" s="203"/>
      <c r="K107" s="203"/>
      <c r="L107" s="203"/>
      <c r="M107" s="203"/>
      <c r="N107" s="203"/>
      <c r="O107" s="203"/>
      <c r="P107" s="203"/>
      <c r="Q107" s="203"/>
      <c r="R107" s="189"/>
    </row>
    <row r="108" spans="1:20" ht="60" customHeight="1">
      <c r="A108" s="194"/>
      <c r="B108" s="193" t="s">
        <v>206</v>
      </c>
      <c r="C108" s="193" t="s">
        <v>206</v>
      </c>
      <c r="D108" s="193" t="s">
        <v>206</v>
      </c>
      <c r="E108" s="193" t="s">
        <v>206</v>
      </c>
      <c r="F108" s="193" t="s">
        <v>206</v>
      </c>
      <c r="G108" s="204" t="s">
        <v>207</v>
      </c>
      <c r="H108" s="205"/>
      <c r="I108" s="205"/>
      <c r="J108" s="205"/>
      <c r="K108" s="206"/>
      <c r="L108" s="188" t="s">
        <v>208</v>
      </c>
      <c r="M108" s="189"/>
      <c r="N108" s="193" t="s">
        <v>209</v>
      </c>
      <c r="O108" s="193" t="s">
        <v>210</v>
      </c>
      <c r="P108" s="193" t="s">
        <v>211</v>
      </c>
      <c r="Q108" s="193" t="s">
        <v>212</v>
      </c>
      <c r="R108" s="193" t="s">
        <v>213</v>
      </c>
    </row>
    <row r="109" spans="1:20" ht="22.5" customHeight="1">
      <c r="A109" s="195"/>
      <c r="B109" s="195"/>
      <c r="C109" s="195"/>
      <c r="D109" s="195"/>
      <c r="E109" s="195"/>
      <c r="F109" s="195"/>
      <c r="G109" s="207"/>
      <c r="H109" s="212"/>
      <c r="I109" s="212"/>
      <c r="J109" s="212"/>
      <c r="K109" s="208"/>
      <c r="L109" s="99" t="s">
        <v>214</v>
      </c>
      <c r="M109" s="100" t="s">
        <v>215</v>
      </c>
      <c r="N109" s="195"/>
      <c r="O109" s="195"/>
      <c r="P109" s="195"/>
      <c r="Q109" s="195"/>
      <c r="R109" s="195"/>
    </row>
    <row r="110" spans="1:20">
      <c r="A110" s="101">
        <v>1</v>
      </c>
      <c r="B110" s="101">
        <v>2</v>
      </c>
      <c r="C110" s="101">
        <v>3</v>
      </c>
      <c r="D110" s="101">
        <v>4</v>
      </c>
      <c r="E110" s="101">
        <v>5</v>
      </c>
      <c r="F110" s="101">
        <v>6</v>
      </c>
      <c r="G110" s="200">
        <v>7</v>
      </c>
      <c r="H110" s="211"/>
      <c r="I110" s="211"/>
      <c r="J110" s="211"/>
      <c r="K110" s="201"/>
      <c r="L110" s="101">
        <v>8</v>
      </c>
      <c r="M110" s="101">
        <v>9</v>
      </c>
      <c r="N110" s="101">
        <v>10</v>
      </c>
      <c r="O110" s="101">
        <v>11</v>
      </c>
      <c r="P110" s="101">
        <v>12</v>
      </c>
      <c r="Q110" s="101">
        <v>13</v>
      </c>
      <c r="R110" s="101">
        <v>14</v>
      </c>
    </row>
    <row r="111" spans="1:20" ht="36" hidden="1" customHeight="1">
      <c r="A111" s="190" t="s">
        <v>155</v>
      </c>
      <c r="B111" s="193" t="s">
        <v>217</v>
      </c>
      <c r="C111" s="193" t="s">
        <v>229</v>
      </c>
      <c r="D111" s="193" t="s">
        <v>230</v>
      </c>
      <c r="E111" s="193" t="s">
        <v>112</v>
      </c>
      <c r="F111" s="193"/>
      <c r="G111" s="196" t="s">
        <v>76</v>
      </c>
      <c r="H111" s="197"/>
      <c r="I111" s="197"/>
      <c r="J111" s="197"/>
      <c r="K111" s="198"/>
      <c r="L111" s="100" t="s">
        <v>97</v>
      </c>
      <c r="M111" s="102">
        <v>744</v>
      </c>
      <c r="N111" s="99" t="e">
        <f>'Оценка от учреждения'!H67</f>
        <v>#REF!</v>
      </c>
      <c r="O111" s="99" t="e">
        <f>'Оценка от учреждения'!I67</f>
        <v>#REF!</v>
      </c>
      <c r="P111" s="99">
        <v>10</v>
      </c>
      <c r="Q111" s="99" t="e">
        <f t="shared" ref="Q111:Q146" si="10">IF(O111-N111&lt;=10,0,O111-N111-10)</f>
        <v>#REF!</v>
      </c>
      <c r="R111" s="99"/>
      <c r="T111" s="91" t="e">
        <f t="shared" ref="T111:T140" si="11">O111-N111</f>
        <v>#REF!</v>
      </c>
    </row>
    <row r="112" spans="1:20" ht="38.25" hidden="1" customHeight="1">
      <c r="A112" s="191"/>
      <c r="B112" s="194"/>
      <c r="C112" s="194"/>
      <c r="D112" s="194"/>
      <c r="E112" s="194"/>
      <c r="F112" s="194"/>
      <c r="G112" s="196" t="s">
        <v>77</v>
      </c>
      <c r="H112" s="197"/>
      <c r="I112" s="197"/>
      <c r="J112" s="197"/>
      <c r="K112" s="198"/>
      <c r="L112" s="100" t="s">
        <v>97</v>
      </c>
      <c r="M112" s="102">
        <v>744</v>
      </c>
      <c r="N112" s="99" t="e">
        <f>'Оценка от учреждения'!H68</f>
        <v>#REF!</v>
      </c>
      <c r="O112" s="99" t="e">
        <f>'Оценка от учреждения'!I68</f>
        <v>#REF!</v>
      </c>
      <c r="P112" s="99">
        <v>10</v>
      </c>
      <c r="Q112" s="99" t="e">
        <f t="shared" si="10"/>
        <v>#REF!</v>
      </c>
      <c r="R112" s="99"/>
      <c r="T112" s="91" t="e">
        <f t="shared" si="11"/>
        <v>#REF!</v>
      </c>
    </row>
    <row r="113" spans="1:20" ht="25.5" hidden="1" customHeight="1">
      <c r="A113" s="192"/>
      <c r="B113" s="195"/>
      <c r="C113" s="195"/>
      <c r="D113" s="195"/>
      <c r="E113" s="195"/>
      <c r="F113" s="195"/>
      <c r="G113" s="196" t="s">
        <v>78</v>
      </c>
      <c r="H113" s="197"/>
      <c r="I113" s="197"/>
      <c r="J113" s="197"/>
      <c r="K113" s="198"/>
      <c r="L113" s="100" t="s">
        <v>97</v>
      </c>
      <c r="M113" s="102">
        <v>744</v>
      </c>
      <c r="N113" s="99" t="e">
        <f>'Оценка от учреждения'!H69</f>
        <v>#REF!</v>
      </c>
      <c r="O113" s="99" t="e">
        <f>'Оценка от учреждения'!I69</f>
        <v>#REF!</v>
      </c>
      <c r="P113" s="99">
        <v>10</v>
      </c>
      <c r="Q113" s="99" t="e">
        <f t="shared" si="10"/>
        <v>#REF!</v>
      </c>
      <c r="R113" s="99"/>
      <c r="S113" s="91">
        <v>17</v>
      </c>
      <c r="T113" s="91" t="e">
        <f t="shared" si="11"/>
        <v>#REF!</v>
      </c>
    </row>
    <row r="114" spans="1:20" ht="36" hidden="1" customHeight="1">
      <c r="A114" s="190" t="s">
        <v>156</v>
      </c>
      <c r="B114" s="193" t="s">
        <v>217</v>
      </c>
      <c r="C114" s="193" t="s">
        <v>229</v>
      </c>
      <c r="D114" s="193" t="s">
        <v>230</v>
      </c>
      <c r="E114" s="193" t="s">
        <v>231</v>
      </c>
      <c r="F114" s="193"/>
      <c r="G114" s="196" t="s">
        <v>76</v>
      </c>
      <c r="H114" s="197"/>
      <c r="I114" s="197"/>
      <c r="J114" s="197"/>
      <c r="K114" s="198"/>
      <c r="L114" s="100" t="s">
        <v>97</v>
      </c>
      <c r="M114" s="102">
        <v>744</v>
      </c>
      <c r="N114" s="99" t="e">
        <f>'Оценка от учреждения'!H71</f>
        <v>#REF!</v>
      </c>
      <c r="O114" s="99" t="e">
        <f>'Оценка от учреждения'!I71</f>
        <v>#REF!</v>
      </c>
      <c r="P114" s="99">
        <v>10</v>
      </c>
      <c r="Q114" s="99" t="e">
        <f t="shared" si="10"/>
        <v>#REF!</v>
      </c>
      <c r="R114" s="99"/>
      <c r="T114" s="91" t="e">
        <f t="shared" si="11"/>
        <v>#REF!</v>
      </c>
    </row>
    <row r="115" spans="1:20" ht="38.25" hidden="1" customHeight="1">
      <c r="A115" s="191"/>
      <c r="B115" s="194"/>
      <c r="C115" s="194"/>
      <c r="D115" s="194"/>
      <c r="E115" s="194"/>
      <c r="F115" s="194"/>
      <c r="G115" s="196" t="s">
        <v>77</v>
      </c>
      <c r="H115" s="197"/>
      <c r="I115" s="197"/>
      <c r="J115" s="197"/>
      <c r="K115" s="198"/>
      <c r="L115" s="100" t="s">
        <v>97</v>
      </c>
      <c r="M115" s="102">
        <v>744</v>
      </c>
      <c r="N115" s="99" t="e">
        <f>'Оценка от учреждения'!H72</f>
        <v>#REF!</v>
      </c>
      <c r="O115" s="99" t="e">
        <f>'Оценка от учреждения'!I72</f>
        <v>#REF!</v>
      </c>
      <c r="P115" s="99">
        <v>10</v>
      </c>
      <c r="Q115" s="99" t="e">
        <f t="shared" si="10"/>
        <v>#REF!</v>
      </c>
      <c r="R115" s="99"/>
      <c r="T115" s="91" t="e">
        <f t="shared" si="11"/>
        <v>#REF!</v>
      </c>
    </row>
    <row r="116" spans="1:20" ht="25.5" hidden="1" customHeight="1">
      <c r="A116" s="192"/>
      <c r="B116" s="195"/>
      <c r="C116" s="195"/>
      <c r="D116" s="195"/>
      <c r="E116" s="195"/>
      <c r="F116" s="195"/>
      <c r="G116" s="196" t="s">
        <v>78</v>
      </c>
      <c r="H116" s="197"/>
      <c r="I116" s="197"/>
      <c r="J116" s="197"/>
      <c r="K116" s="198"/>
      <c r="L116" s="100" t="s">
        <v>97</v>
      </c>
      <c r="M116" s="102">
        <v>744</v>
      </c>
      <c r="N116" s="99" t="e">
        <f>'Оценка от учреждения'!H73</f>
        <v>#REF!</v>
      </c>
      <c r="O116" s="99" t="e">
        <f>'Оценка от учреждения'!I73</f>
        <v>#REF!</v>
      </c>
      <c r="P116" s="99">
        <v>10</v>
      </c>
      <c r="Q116" s="99" t="e">
        <f t="shared" si="10"/>
        <v>#REF!</v>
      </c>
      <c r="R116" s="99"/>
      <c r="S116" s="91">
        <v>18</v>
      </c>
      <c r="T116" s="91" t="e">
        <f t="shared" si="11"/>
        <v>#REF!</v>
      </c>
    </row>
    <row r="117" spans="1:20" ht="36" hidden="1" customHeight="1">
      <c r="A117" s="190" t="s">
        <v>157</v>
      </c>
      <c r="B117" s="193" t="s">
        <v>217</v>
      </c>
      <c r="C117" s="193" t="s">
        <v>229</v>
      </c>
      <c r="D117" s="193" t="s">
        <v>109</v>
      </c>
      <c r="E117" s="193" t="s">
        <v>112</v>
      </c>
      <c r="F117" s="193"/>
      <c r="G117" s="196" t="s">
        <v>76</v>
      </c>
      <c r="H117" s="197"/>
      <c r="I117" s="197"/>
      <c r="J117" s="197"/>
      <c r="K117" s="198"/>
      <c r="L117" s="100" t="s">
        <v>97</v>
      </c>
      <c r="M117" s="102">
        <v>744</v>
      </c>
      <c r="N117" s="99" t="e">
        <f>'Оценка от учреждения'!H75</f>
        <v>#REF!</v>
      </c>
      <c r="O117" s="99" t="e">
        <f>'Оценка от учреждения'!I75</f>
        <v>#REF!</v>
      </c>
      <c r="P117" s="99">
        <v>10</v>
      </c>
      <c r="Q117" s="99" t="e">
        <f t="shared" si="10"/>
        <v>#REF!</v>
      </c>
      <c r="R117" s="99"/>
      <c r="T117" s="91" t="e">
        <f t="shared" si="11"/>
        <v>#REF!</v>
      </c>
    </row>
    <row r="118" spans="1:20" ht="38.25" hidden="1" customHeight="1">
      <c r="A118" s="191"/>
      <c r="B118" s="194"/>
      <c r="C118" s="194"/>
      <c r="D118" s="194"/>
      <c r="E118" s="194"/>
      <c r="F118" s="194"/>
      <c r="G118" s="196" t="s">
        <v>77</v>
      </c>
      <c r="H118" s="197"/>
      <c r="I118" s="197"/>
      <c r="J118" s="197"/>
      <c r="K118" s="198"/>
      <c r="L118" s="100" t="s">
        <v>97</v>
      </c>
      <c r="M118" s="102">
        <v>744</v>
      </c>
      <c r="N118" s="99" t="e">
        <f>'Оценка от учреждения'!H76</f>
        <v>#REF!</v>
      </c>
      <c r="O118" s="99" t="e">
        <f>'Оценка от учреждения'!I76</f>
        <v>#REF!</v>
      </c>
      <c r="P118" s="99">
        <v>10</v>
      </c>
      <c r="Q118" s="99" t="e">
        <f t="shared" si="10"/>
        <v>#REF!</v>
      </c>
      <c r="R118" s="99"/>
      <c r="T118" s="91" t="e">
        <f t="shared" si="11"/>
        <v>#REF!</v>
      </c>
    </row>
    <row r="119" spans="1:20" ht="25.5" hidden="1" customHeight="1">
      <c r="A119" s="192"/>
      <c r="B119" s="195"/>
      <c r="C119" s="195"/>
      <c r="D119" s="195"/>
      <c r="E119" s="195"/>
      <c r="F119" s="195"/>
      <c r="G119" s="196" t="s">
        <v>78</v>
      </c>
      <c r="H119" s="197"/>
      <c r="I119" s="197"/>
      <c r="J119" s="197"/>
      <c r="K119" s="198"/>
      <c r="L119" s="100" t="s">
        <v>97</v>
      </c>
      <c r="M119" s="102">
        <v>744</v>
      </c>
      <c r="N119" s="99" t="e">
        <f>'Оценка от учреждения'!H77</f>
        <v>#REF!</v>
      </c>
      <c r="O119" s="99" t="e">
        <f>'Оценка от учреждения'!I77</f>
        <v>#REF!</v>
      </c>
      <c r="P119" s="99">
        <v>10</v>
      </c>
      <c r="Q119" s="99" t="e">
        <f t="shared" si="10"/>
        <v>#REF!</v>
      </c>
      <c r="R119" s="99"/>
      <c r="S119" s="91">
        <v>19</v>
      </c>
      <c r="T119" s="91" t="e">
        <f t="shared" si="11"/>
        <v>#REF!</v>
      </c>
    </row>
    <row r="120" spans="1:20" ht="36" customHeight="1">
      <c r="A120" s="190" t="s">
        <v>158</v>
      </c>
      <c r="B120" s="193" t="s">
        <v>217</v>
      </c>
      <c r="C120" s="193" t="s">
        <v>229</v>
      </c>
      <c r="D120" s="193" t="s">
        <v>109</v>
      </c>
      <c r="E120" s="193" t="s">
        <v>231</v>
      </c>
      <c r="F120" s="193"/>
      <c r="G120" s="196" t="s">
        <v>76</v>
      </c>
      <c r="H120" s="197"/>
      <c r="I120" s="197"/>
      <c r="J120" s="197"/>
      <c r="K120" s="198"/>
      <c r="L120" s="100" t="s">
        <v>97</v>
      </c>
      <c r="M120" s="102">
        <v>744</v>
      </c>
      <c r="N120" s="99">
        <f>'Оценка от учреждения'!H79</f>
        <v>100</v>
      </c>
      <c r="O120" s="99">
        <f>'Оценка от учреждения'!I79</f>
        <v>100</v>
      </c>
      <c r="P120" s="99">
        <v>10</v>
      </c>
      <c r="Q120" s="99">
        <f t="shared" si="10"/>
        <v>0</v>
      </c>
      <c r="R120" s="99"/>
      <c r="T120" s="91">
        <f t="shared" si="11"/>
        <v>0</v>
      </c>
    </row>
    <row r="121" spans="1:20" ht="38.25" customHeight="1">
      <c r="A121" s="191"/>
      <c r="B121" s="194"/>
      <c r="C121" s="194"/>
      <c r="D121" s="194"/>
      <c r="E121" s="194"/>
      <c r="F121" s="194"/>
      <c r="G121" s="196" t="s">
        <v>77</v>
      </c>
      <c r="H121" s="197"/>
      <c r="I121" s="197"/>
      <c r="J121" s="197"/>
      <c r="K121" s="198"/>
      <c r="L121" s="100" t="s">
        <v>97</v>
      </c>
      <c r="M121" s="102">
        <v>744</v>
      </c>
      <c r="N121" s="99">
        <f>'Оценка от учреждения'!H80</f>
        <v>10</v>
      </c>
      <c r="O121" s="99">
        <f>'Оценка от учреждения'!I80</f>
        <v>7.4</v>
      </c>
      <c r="P121" s="99">
        <v>10</v>
      </c>
      <c r="Q121" s="99">
        <f t="shared" si="10"/>
        <v>0</v>
      </c>
      <c r="R121" s="99"/>
      <c r="T121" s="91">
        <f t="shared" si="11"/>
        <v>-2.5999999999999996</v>
      </c>
    </row>
    <row r="122" spans="1:20" ht="25.5" customHeight="1">
      <c r="A122" s="192"/>
      <c r="B122" s="195"/>
      <c r="C122" s="195"/>
      <c r="D122" s="195"/>
      <c r="E122" s="195"/>
      <c r="F122" s="195"/>
      <c r="G122" s="196" t="s">
        <v>78</v>
      </c>
      <c r="H122" s="197"/>
      <c r="I122" s="197"/>
      <c r="J122" s="197"/>
      <c r="K122" s="198"/>
      <c r="L122" s="100" t="s">
        <v>97</v>
      </c>
      <c r="M122" s="102">
        <v>744</v>
      </c>
      <c r="N122" s="99">
        <f>'Оценка от учреждения'!H81</f>
        <v>100</v>
      </c>
      <c r="O122" s="99">
        <f>'Оценка от учреждения'!I81</f>
        <v>100</v>
      </c>
      <c r="P122" s="99">
        <v>10</v>
      </c>
      <c r="Q122" s="99">
        <f t="shared" si="10"/>
        <v>0</v>
      </c>
      <c r="R122" s="99"/>
      <c r="S122" s="91">
        <v>20</v>
      </c>
      <c r="T122" s="91">
        <f t="shared" si="11"/>
        <v>0</v>
      </c>
    </row>
    <row r="123" spans="1:20" ht="36" hidden="1" customHeight="1">
      <c r="A123" s="190" t="s">
        <v>159</v>
      </c>
      <c r="B123" s="193" t="s">
        <v>232</v>
      </c>
      <c r="C123" s="193" t="s">
        <v>229</v>
      </c>
      <c r="D123" s="193" t="s">
        <v>230</v>
      </c>
      <c r="E123" s="193" t="s">
        <v>231</v>
      </c>
      <c r="F123" s="193"/>
      <c r="G123" s="196" t="s">
        <v>76</v>
      </c>
      <c r="H123" s="197"/>
      <c r="I123" s="197"/>
      <c r="J123" s="197"/>
      <c r="K123" s="198"/>
      <c r="L123" s="100" t="s">
        <v>97</v>
      </c>
      <c r="M123" s="102">
        <v>744</v>
      </c>
      <c r="N123" s="99" t="e">
        <f>'Оценка от учреждения'!H83</f>
        <v>#REF!</v>
      </c>
      <c r="O123" s="99" t="e">
        <f>'Оценка от учреждения'!I83</f>
        <v>#REF!</v>
      </c>
      <c r="P123" s="99">
        <v>10</v>
      </c>
      <c r="Q123" s="99" t="e">
        <f t="shared" si="10"/>
        <v>#REF!</v>
      </c>
      <c r="R123" s="99"/>
      <c r="T123" s="91" t="e">
        <f t="shared" si="11"/>
        <v>#REF!</v>
      </c>
    </row>
    <row r="124" spans="1:20" ht="38.25" hidden="1" customHeight="1">
      <c r="A124" s="191"/>
      <c r="B124" s="194"/>
      <c r="C124" s="194"/>
      <c r="D124" s="194"/>
      <c r="E124" s="194"/>
      <c r="F124" s="194"/>
      <c r="G124" s="196" t="s">
        <v>77</v>
      </c>
      <c r="H124" s="197"/>
      <c r="I124" s="197"/>
      <c r="J124" s="197"/>
      <c r="K124" s="198"/>
      <c r="L124" s="100" t="s">
        <v>97</v>
      </c>
      <c r="M124" s="102">
        <v>744</v>
      </c>
      <c r="N124" s="99" t="e">
        <f>'Оценка от учреждения'!H84</f>
        <v>#REF!</v>
      </c>
      <c r="O124" s="99" t="e">
        <f>'Оценка от учреждения'!I84</f>
        <v>#REF!</v>
      </c>
      <c r="P124" s="99">
        <v>10</v>
      </c>
      <c r="Q124" s="99" t="e">
        <f t="shared" si="10"/>
        <v>#REF!</v>
      </c>
      <c r="R124" s="99"/>
      <c r="T124" s="91" t="e">
        <f t="shared" si="11"/>
        <v>#REF!</v>
      </c>
    </row>
    <row r="125" spans="1:20" ht="25.5" hidden="1" customHeight="1">
      <c r="A125" s="192"/>
      <c r="B125" s="195"/>
      <c r="C125" s="195"/>
      <c r="D125" s="195"/>
      <c r="E125" s="195"/>
      <c r="F125" s="195"/>
      <c r="G125" s="196" t="s">
        <v>78</v>
      </c>
      <c r="H125" s="197"/>
      <c r="I125" s="197"/>
      <c r="J125" s="197"/>
      <c r="K125" s="198"/>
      <c r="L125" s="100" t="s">
        <v>97</v>
      </c>
      <c r="M125" s="102">
        <v>744</v>
      </c>
      <c r="N125" s="99" t="e">
        <f>'Оценка от учреждения'!H85</f>
        <v>#REF!</v>
      </c>
      <c r="O125" s="99" t="e">
        <f>'Оценка от учреждения'!I85</f>
        <v>#REF!</v>
      </c>
      <c r="P125" s="99">
        <v>10</v>
      </c>
      <c r="Q125" s="99" t="e">
        <f t="shared" si="10"/>
        <v>#REF!</v>
      </c>
      <c r="R125" s="99"/>
      <c r="S125" s="91">
        <v>21</v>
      </c>
      <c r="T125" s="91" t="e">
        <f t="shared" si="11"/>
        <v>#REF!</v>
      </c>
    </row>
    <row r="126" spans="1:20" ht="36" hidden="1" customHeight="1">
      <c r="A126" s="190" t="s">
        <v>160</v>
      </c>
      <c r="B126" s="193" t="s">
        <v>232</v>
      </c>
      <c r="C126" s="193" t="s">
        <v>229</v>
      </c>
      <c r="D126" s="193" t="s">
        <v>109</v>
      </c>
      <c r="E126" s="193" t="s">
        <v>231</v>
      </c>
      <c r="F126" s="193"/>
      <c r="G126" s="196" t="s">
        <v>76</v>
      </c>
      <c r="H126" s="197"/>
      <c r="I126" s="197"/>
      <c r="J126" s="197"/>
      <c r="K126" s="198"/>
      <c r="L126" s="100" t="s">
        <v>97</v>
      </c>
      <c r="M126" s="102">
        <v>744</v>
      </c>
      <c r="N126" s="99" t="e">
        <f>'Оценка от учреждения'!H87</f>
        <v>#REF!</v>
      </c>
      <c r="O126" s="99" t="e">
        <f>'Оценка от учреждения'!I87</f>
        <v>#REF!</v>
      </c>
      <c r="P126" s="99">
        <v>10</v>
      </c>
      <c r="Q126" s="99" t="e">
        <f t="shared" si="10"/>
        <v>#REF!</v>
      </c>
      <c r="R126" s="99"/>
      <c r="T126" s="91" t="e">
        <f t="shared" si="11"/>
        <v>#REF!</v>
      </c>
    </row>
    <row r="127" spans="1:20" ht="38.25" hidden="1" customHeight="1">
      <c r="A127" s="191"/>
      <c r="B127" s="194"/>
      <c r="C127" s="194"/>
      <c r="D127" s="194"/>
      <c r="E127" s="194"/>
      <c r="F127" s="194"/>
      <c r="G127" s="196" t="s">
        <v>77</v>
      </c>
      <c r="H127" s="197"/>
      <c r="I127" s="197"/>
      <c r="J127" s="197"/>
      <c r="K127" s="198"/>
      <c r="L127" s="100" t="s">
        <v>97</v>
      </c>
      <c r="M127" s="102">
        <v>744</v>
      </c>
      <c r="N127" s="99" t="e">
        <f>'Оценка от учреждения'!H88</f>
        <v>#REF!</v>
      </c>
      <c r="O127" s="99" t="e">
        <f>'Оценка от учреждения'!I88</f>
        <v>#REF!</v>
      </c>
      <c r="P127" s="99">
        <v>10</v>
      </c>
      <c r="Q127" s="99" t="e">
        <f t="shared" si="10"/>
        <v>#REF!</v>
      </c>
      <c r="R127" s="99"/>
      <c r="T127" s="91" t="e">
        <f t="shared" si="11"/>
        <v>#REF!</v>
      </c>
    </row>
    <row r="128" spans="1:20" ht="25.5" hidden="1" customHeight="1">
      <c r="A128" s="192"/>
      <c r="B128" s="195"/>
      <c r="C128" s="195"/>
      <c r="D128" s="195"/>
      <c r="E128" s="195"/>
      <c r="F128" s="195"/>
      <c r="G128" s="196" t="s">
        <v>78</v>
      </c>
      <c r="H128" s="197"/>
      <c r="I128" s="197"/>
      <c r="J128" s="197"/>
      <c r="K128" s="198"/>
      <c r="L128" s="100" t="s">
        <v>97</v>
      </c>
      <c r="M128" s="102">
        <v>744</v>
      </c>
      <c r="N128" s="99" t="e">
        <f>'Оценка от учреждения'!H89</f>
        <v>#REF!</v>
      </c>
      <c r="O128" s="99" t="e">
        <f>'Оценка от учреждения'!I89</f>
        <v>#REF!</v>
      </c>
      <c r="P128" s="99">
        <v>10</v>
      </c>
      <c r="Q128" s="99" t="e">
        <f t="shared" si="10"/>
        <v>#REF!</v>
      </c>
      <c r="R128" s="99"/>
      <c r="S128" s="91">
        <v>22</v>
      </c>
      <c r="T128" s="91" t="e">
        <f t="shared" si="11"/>
        <v>#REF!</v>
      </c>
    </row>
    <row r="129" spans="1:20" ht="36" customHeight="1">
      <c r="A129" s="190" t="s">
        <v>161</v>
      </c>
      <c r="B129" s="193" t="s">
        <v>233</v>
      </c>
      <c r="C129" s="193" t="s">
        <v>229</v>
      </c>
      <c r="D129" s="193" t="s">
        <v>230</v>
      </c>
      <c r="E129" s="193" t="s">
        <v>112</v>
      </c>
      <c r="F129" s="193"/>
      <c r="G129" s="196" t="s">
        <v>76</v>
      </c>
      <c r="H129" s="197"/>
      <c r="I129" s="197"/>
      <c r="J129" s="197"/>
      <c r="K129" s="198"/>
      <c r="L129" s="100" t="s">
        <v>97</v>
      </c>
      <c r="M129" s="102">
        <v>744</v>
      </c>
      <c r="N129" s="99">
        <f>'Оценка от учреждения'!H91</f>
        <v>100</v>
      </c>
      <c r="O129" s="99">
        <f>'Оценка от учреждения'!I91</f>
        <v>100</v>
      </c>
      <c r="P129" s="99">
        <v>10</v>
      </c>
      <c r="Q129" s="99">
        <f t="shared" si="10"/>
        <v>0</v>
      </c>
      <c r="R129" s="99"/>
      <c r="T129" s="91">
        <f t="shared" si="11"/>
        <v>0</v>
      </c>
    </row>
    <row r="130" spans="1:20" ht="38.25" customHeight="1">
      <c r="A130" s="191"/>
      <c r="B130" s="194"/>
      <c r="C130" s="194"/>
      <c r="D130" s="194"/>
      <c r="E130" s="194"/>
      <c r="F130" s="194"/>
      <c r="G130" s="196" t="s">
        <v>77</v>
      </c>
      <c r="H130" s="197"/>
      <c r="I130" s="197"/>
      <c r="J130" s="197"/>
      <c r="K130" s="198"/>
      <c r="L130" s="100" t="s">
        <v>97</v>
      </c>
      <c r="M130" s="102">
        <v>744</v>
      </c>
      <c r="N130" s="99">
        <f>'Оценка от учреждения'!H92</f>
        <v>10</v>
      </c>
      <c r="O130" s="99">
        <f>'Оценка от учреждения'!I92</f>
        <v>8.6999999999999993</v>
      </c>
      <c r="P130" s="99">
        <v>10</v>
      </c>
      <c r="Q130" s="99">
        <f t="shared" si="10"/>
        <v>0</v>
      </c>
      <c r="R130" s="99"/>
      <c r="T130" s="91">
        <f t="shared" si="11"/>
        <v>-1.3000000000000007</v>
      </c>
    </row>
    <row r="131" spans="1:20" ht="25.5" customHeight="1">
      <c r="A131" s="192"/>
      <c r="B131" s="195"/>
      <c r="C131" s="195"/>
      <c r="D131" s="195"/>
      <c r="E131" s="195"/>
      <c r="F131" s="195"/>
      <c r="G131" s="196" t="s">
        <v>78</v>
      </c>
      <c r="H131" s="197"/>
      <c r="I131" s="197"/>
      <c r="J131" s="197"/>
      <c r="K131" s="198"/>
      <c r="L131" s="100" t="s">
        <v>97</v>
      </c>
      <c r="M131" s="102">
        <v>744</v>
      </c>
      <c r="N131" s="99">
        <f>'Оценка от учреждения'!H93</f>
        <v>100</v>
      </c>
      <c r="O131" s="99">
        <f>'Оценка от учреждения'!I93</f>
        <v>100</v>
      </c>
      <c r="P131" s="99">
        <v>10</v>
      </c>
      <c r="Q131" s="99">
        <f t="shared" si="10"/>
        <v>0</v>
      </c>
      <c r="R131" s="99"/>
      <c r="S131" s="91">
        <v>23</v>
      </c>
      <c r="T131" s="91">
        <f t="shared" si="11"/>
        <v>0</v>
      </c>
    </row>
    <row r="132" spans="1:20" ht="36" customHeight="1">
      <c r="A132" s="190" t="s">
        <v>162</v>
      </c>
      <c r="B132" s="193" t="s">
        <v>233</v>
      </c>
      <c r="C132" s="193" t="s">
        <v>229</v>
      </c>
      <c r="D132" s="193" t="s">
        <v>230</v>
      </c>
      <c r="E132" s="193" t="s">
        <v>231</v>
      </c>
      <c r="F132" s="193"/>
      <c r="G132" s="196" t="s">
        <v>76</v>
      </c>
      <c r="H132" s="197"/>
      <c r="I132" s="197"/>
      <c r="J132" s="197"/>
      <c r="K132" s="198"/>
      <c r="L132" s="100" t="s">
        <v>97</v>
      </c>
      <c r="M132" s="102">
        <v>744</v>
      </c>
      <c r="N132" s="99">
        <f>'Оценка от учреждения'!H95</f>
        <v>100</v>
      </c>
      <c r="O132" s="99">
        <f>'Оценка от учреждения'!I95</f>
        <v>100</v>
      </c>
      <c r="P132" s="99">
        <v>10</v>
      </c>
      <c r="Q132" s="99">
        <f t="shared" si="10"/>
        <v>0</v>
      </c>
      <c r="R132" s="99"/>
      <c r="T132" s="91">
        <f t="shared" si="11"/>
        <v>0</v>
      </c>
    </row>
    <row r="133" spans="1:20" ht="38.25" customHeight="1">
      <c r="A133" s="191"/>
      <c r="B133" s="194"/>
      <c r="C133" s="194"/>
      <c r="D133" s="194"/>
      <c r="E133" s="194"/>
      <c r="F133" s="194"/>
      <c r="G133" s="196" t="s">
        <v>77</v>
      </c>
      <c r="H133" s="197"/>
      <c r="I133" s="197"/>
      <c r="J133" s="197"/>
      <c r="K133" s="198"/>
      <c r="L133" s="100" t="s">
        <v>97</v>
      </c>
      <c r="M133" s="102">
        <v>744</v>
      </c>
      <c r="N133" s="99">
        <f>'Оценка от учреждения'!H96</f>
        <v>10</v>
      </c>
      <c r="O133" s="99">
        <f>'Оценка от учреждения'!I96</f>
        <v>9.1999999999999993</v>
      </c>
      <c r="P133" s="99">
        <v>10</v>
      </c>
      <c r="Q133" s="99">
        <f t="shared" si="10"/>
        <v>0</v>
      </c>
      <c r="R133" s="99"/>
      <c r="T133" s="91">
        <f t="shared" si="11"/>
        <v>-0.80000000000000071</v>
      </c>
    </row>
    <row r="134" spans="1:20" ht="25.5" customHeight="1">
      <c r="A134" s="192"/>
      <c r="B134" s="195"/>
      <c r="C134" s="195"/>
      <c r="D134" s="195"/>
      <c r="E134" s="195"/>
      <c r="F134" s="195"/>
      <c r="G134" s="196" t="s">
        <v>78</v>
      </c>
      <c r="H134" s="197"/>
      <c r="I134" s="197"/>
      <c r="J134" s="197"/>
      <c r="K134" s="198"/>
      <c r="L134" s="100" t="s">
        <v>97</v>
      </c>
      <c r="M134" s="102">
        <v>744</v>
      </c>
      <c r="N134" s="99">
        <f>'Оценка от учреждения'!H97</f>
        <v>100</v>
      </c>
      <c r="O134" s="99">
        <f>'Оценка от учреждения'!I97</f>
        <v>100</v>
      </c>
      <c r="P134" s="99">
        <v>10</v>
      </c>
      <c r="Q134" s="99">
        <f t="shared" si="10"/>
        <v>0</v>
      </c>
      <c r="R134" s="99"/>
      <c r="S134" s="91">
        <v>24</v>
      </c>
      <c r="T134" s="91">
        <f t="shared" si="11"/>
        <v>0</v>
      </c>
    </row>
    <row r="135" spans="1:20" ht="36" customHeight="1">
      <c r="A135" s="190" t="s">
        <v>163</v>
      </c>
      <c r="B135" s="193" t="s">
        <v>233</v>
      </c>
      <c r="C135" s="193" t="s">
        <v>229</v>
      </c>
      <c r="D135" s="193" t="s">
        <v>109</v>
      </c>
      <c r="E135" s="193" t="s">
        <v>112</v>
      </c>
      <c r="F135" s="193"/>
      <c r="G135" s="196" t="s">
        <v>76</v>
      </c>
      <c r="H135" s="197"/>
      <c r="I135" s="197"/>
      <c r="J135" s="197"/>
      <c r="K135" s="198"/>
      <c r="L135" s="100" t="s">
        <v>97</v>
      </c>
      <c r="M135" s="102">
        <v>744</v>
      </c>
      <c r="N135" s="99">
        <f>'Оценка от учреждения'!H99</f>
        <v>100</v>
      </c>
      <c r="O135" s="99">
        <f>'Оценка от учреждения'!I99</f>
        <v>100</v>
      </c>
      <c r="P135" s="99">
        <v>10</v>
      </c>
      <c r="Q135" s="99">
        <f t="shared" si="10"/>
        <v>0</v>
      </c>
      <c r="R135" s="99"/>
      <c r="T135" s="91">
        <f t="shared" si="11"/>
        <v>0</v>
      </c>
    </row>
    <row r="136" spans="1:20" ht="38.25" customHeight="1">
      <c r="A136" s="191"/>
      <c r="B136" s="194"/>
      <c r="C136" s="194"/>
      <c r="D136" s="194"/>
      <c r="E136" s="194"/>
      <c r="F136" s="194"/>
      <c r="G136" s="196" t="s">
        <v>77</v>
      </c>
      <c r="H136" s="197"/>
      <c r="I136" s="197"/>
      <c r="J136" s="197"/>
      <c r="K136" s="198"/>
      <c r="L136" s="100" t="s">
        <v>97</v>
      </c>
      <c r="M136" s="102">
        <v>744</v>
      </c>
      <c r="N136" s="99">
        <f>'Оценка от учреждения'!H100</f>
        <v>10</v>
      </c>
      <c r="O136" s="99">
        <f>'Оценка от учреждения'!I100</f>
        <v>6.6</v>
      </c>
      <c r="P136" s="99">
        <v>10</v>
      </c>
      <c r="Q136" s="99">
        <f t="shared" si="10"/>
        <v>0</v>
      </c>
      <c r="R136" s="99"/>
      <c r="T136" s="91">
        <f t="shared" si="11"/>
        <v>-3.4000000000000004</v>
      </c>
    </row>
    <row r="137" spans="1:20" ht="25.5" customHeight="1">
      <c r="A137" s="192"/>
      <c r="B137" s="195"/>
      <c r="C137" s="195"/>
      <c r="D137" s="195"/>
      <c r="E137" s="195"/>
      <c r="F137" s="195"/>
      <c r="G137" s="196" t="s">
        <v>78</v>
      </c>
      <c r="H137" s="197"/>
      <c r="I137" s="197"/>
      <c r="J137" s="197"/>
      <c r="K137" s="198"/>
      <c r="L137" s="100" t="s">
        <v>97</v>
      </c>
      <c r="M137" s="102">
        <v>744</v>
      </c>
      <c r="N137" s="99">
        <f>'Оценка от учреждения'!H101</f>
        <v>100</v>
      </c>
      <c r="O137" s="99">
        <f>'Оценка от учреждения'!I101</f>
        <v>100</v>
      </c>
      <c r="P137" s="99">
        <v>10</v>
      </c>
      <c r="Q137" s="99">
        <f t="shared" si="10"/>
        <v>0</v>
      </c>
      <c r="R137" s="99"/>
      <c r="S137" s="91">
        <v>25</v>
      </c>
      <c r="T137" s="91">
        <f t="shared" si="11"/>
        <v>0</v>
      </c>
    </row>
    <row r="138" spans="1:20" ht="36" customHeight="1">
      <c r="A138" s="190" t="s">
        <v>164</v>
      </c>
      <c r="B138" s="193" t="s">
        <v>233</v>
      </c>
      <c r="C138" s="193" t="s">
        <v>229</v>
      </c>
      <c r="D138" s="193" t="s">
        <v>109</v>
      </c>
      <c r="E138" s="193" t="s">
        <v>231</v>
      </c>
      <c r="F138" s="193"/>
      <c r="G138" s="196" t="s">
        <v>76</v>
      </c>
      <c r="H138" s="197"/>
      <c r="I138" s="197"/>
      <c r="J138" s="197"/>
      <c r="K138" s="198"/>
      <c r="L138" s="100" t="s">
        <v>97</v>
      </c>
      <c r="M138" s="102">
        <v>744</v>
      </c>
      <c r="N138" s="99">
        <f>'Оценка от учреждения'!H103</f>
        <v>100</v>
      </c>
      <c r="O138" s="99">
        <f>'Оценка от учреждения'!I103</f>
        <v>100</v>
      </c>
      <c r="P138" s="99">
        <v>10</v>
      </c>
      <c r="Q138" s="99">
        <f t="shared" si="10"/>
        <v>0</v>
      </c>
      <c r="R138" s="99"/>
      <c r="T138" s="91">
        <f t="shared" si="11"/>
        <v>0</v>
      </c>
    </row>
    <row r="139" spans="1:20" ht="38.25" customHeight="1">
      <c r="A139" s="191"/>
      <c r="B139" s="194"/>
      <c r="C139" s="194"/>
      <c r="D139" s="194"/>
      <c r="E139" s="194"/>
      <c r="F139" s="194"/>
      <c r="G139" s="196" t="s">
        <v>77</v>
      </c>
      <c r="H139" s="197"/>
      <c r="I139" s="197"/>
      <c r="J139" s="197"/>
      <c r="K139" s="198"/>
      <c r="L139" s="100" t="s">
        <v>97</v>
      </c>
      <c r="M139" s="102">
        <v>744</v>
      </c>
      <c r="N139" s="99">
        <f>'Оценка от учреждения'!H104</f>
        <v>10</v>
      </c>
      <c r="O139" s="99">
        <f>'Оценка от учреждения'!I104</f>
        <v>4.3</v>
      </c>
      <c r="P139" s="99">
        <v>10</v>
      </c>
      <c r="Q139" s="99">
        <f t="shared" si="10"/>
        <v>0</v>
      </c>
      <c r="R139" s="99"/>
      <c r="T139" s="91">
        <f t="shared" si="11"/>
        <v>-5.7</v>
      </c>
    </row>
    <row r="140" spans="1:20" ht="25.5" customHeight="1">
      <c r="A140" s="192"/>
      <c r="B140" s="195"/>
      <c r="C140" s="195"/>
      <c r="D140" s="195"/>
      <c r="E140" s="195"/>
      <c r="F140" s="195"/>
      <c r="G140" s="196" t="s">
        <v>78</v>
      </c>
      <c r="H140" s="197"/>
      <c r="I140" s="197"/>
      <c r="J140" s="197"/>
      <c r="K140" s="198"/>
      <c r="L140" s="100" t="s">
        <v>97</v>
      </c>
      <c r="M140" s="102">
        <v>744</v>
      </c>
      <c r="N140" s="99">
        <f>'Оценка от учреждения'!H105</f>
        <v>100</v>
      </c>
      <c r="O140" s="99">
        <f>'Оценка от учреждения'!I105</f>
        <v>91.7</v>
      </c>
      <c r="P140" s="99">
        <v>10</v>
      </c>
      <c r="Q140" s="99">
        <f t="shared" si="10"/>
        <v>0</v>
      </c>
      <c r="R140" s="99"/>
      <c r="S140" s="91">
        <v>26</v>
      </c>
      <c r="T140" s="91">
        <f t="shared" si="11"/>
        <v>-8.2999999999999972</v>
      </c>
    </row>
    <row r="141" spans="1:20" ht="25.5" customHeight="1">
      <c r="A141" s="190" t="s">
        <v>302</v>
      </c>
      <c r="B141" s="193" t="s">
        <v>233</v>
      </c>
      <c r="C141" s="193" t="s">
        <v>229</v>
      </c>
      <c r="D141" s="193" t="s">
        <v>109</v>
      </c>
      <c r="E141" s="193" t="s">
        <v>231</v>
      </c>
      <c r="F141" s="193"/>
      <c r="G141" s="196" t="s">
        <v>76</v>
      </c>
      <c r="H141" s="197"/>
      <c r="I141" s="197"/>
      <c r="J141" s="197"/>
      <c r="K141" s="198"/>
      <c r="L141" s="126" t="s">
        <v>97</v>
      </c>
      <c r="M141" s="102">
        <v>744</v>
      </c>
      <c r="N141" s="99">
        <f>'Оценка от учреждения'!H107</f>
        <v>10</v>
      </c>
      <c r="O141" s="99">
        <f>'Оценка от учреждения'!I107</f>
        <v>5</v>
      </c>
      <c r="P141" s="99">
        <v>10</v>
      </c>
      <c r="Q141" s="99">
        <f t="shared" si="10"/>
        <v>0</v>
      </c>
      <c r="R141" s="99"/>
    </row>
    <row r="142" spans="1:20" ht="33.75" customHeight="1">
      <c r="A142" s="191"/>
      <c r="B142" s="194"/>
      <c r="C142" s="194"/>
      <c r="D142" s="194"/>
      <c r="E142" s="194"/>
      <c r="F142" s="194"/>
      <c r="G142" s="196" t="s">
        <v>77</v>
      </c>
      <c r="H142" s="197"/>
      <c r="I142" s="197"/>
      <c r="J142" s="197"/>
      <c r="K142" s="198"/>
      <c r="L142" s="126" t="s">
        <v>97</v>
      </c>
      <c r="M142" s="102">
        <v>744</v>
      </c>
      <c r="N142" s="99">
        <f>'Оценка от учреждения'!H108</f>
        <v>100</v>
      </c>
      <c r="O142" s="99">
        <f>'Оценка от учреждения'!I108</f>
        <v>100</v>
      </c>
      <c r="P142" s="99">
        <v>10</v>
      </c>
      <c r="Q142" s="99">
        <f t="shared" si="10"/>
        <v>0</v>
      </c>
      <c r="R142" s="99"/>
    </row>
    <row r="143" spans="1:20" ht="25.5" customHeight="1">
      <c r="A143" s="192"/>
      <c r="B143" s="195"/>
      <c r="C143" s="195"/>
      <c r="D143" s="195"/>
      <c r="E143" s="195"/>
      <c r="F143" s="195"/>
      <c r="G143" s="196" t="s">
        <v>78</v>
      </c>
      <c r="H143" s="197"/>
      <c r="I143" s="197"/>
      <c r="J143" s="197"/>
      <c r="K143" s="198"/>
      <c r="L143" s="126" t="s">
        <v>97</v>
      </c>
      <c r="M143" s="102">
        <v>744</v>
      </c>
      <c r="N143" s="99">
        <f>'Оценка от учреждения'!H109</f>
        <v>66.7</v>
      </c>
      <c r="O143" s="99">
        <f>'Оценка от учреждения'!I109</f>
        <v>80</v>
      </c>
      <c r="P143" s="99">
        <v>10</v>
      </c>
      <c r="Q143" s="99">
        <f t="shared" si="10"/>
        <v>3.2999999999999972</v>
      </c>
      <c r="R143" s="99"/>
      <c r="S143" s="91">
        <v>27</v>
      </c>
    </row>
    <row r="144" spans="1:20" ht="33.75" customHeight="1">
      <c r="A144" s="190" t="s">
        <v>300</v>
      </c>
      <c r="B144" s="193" t="s">
        <v>233</v>
      </c>
      <c r="C144" s="193" t="s">
        <v>229</v>
      </c>
      <c r="D144" s="193" t="s">
        <v>109</v>
      </c>
      <c r="E144" s="193" t="s">
        <v>231</v>
      </c>
      <c r="F144" s="193"/>
      <c r="G144" s="196" t="s">
        <v>76</v>
      </c>
      <c r="H144" s="197"/>
      <c r="I144" s="197"/>
      <c r="J144" s="197"/>
      <c r="K144" s="198"/>
      <c r="L144" s="126" t="s">
        <v>97</v>
      </c>
      <c r="M144" s="102">
        <v>744</v>
      </c>
      <c r="N144" s="99">
        <f>'Оценка от учреждения'!H111</f>
        <v>100</v>
      </c>
      <c r="O144" s="99">
        <f>'Оценка от учреждения'!I111</f>
        <v>100</v>
      </c>
      <c r="P144" s="99">
        <v>10</v>
      </c>
      <c r="Q144" s="99">
        <f t="shared" si="10"/>
        <v>0</v>
      </c>
      <c r="R144" s="99"/>
    </row>
    <row r="145" spans="1:20" ht="41.25" customHeight="1">
      <c r="A145" s="191"/>
      <c r="B145" s="194"/>
      <c r="C145" s="194"/>
      <c r="D145" s="194"/>
      <c r="E145" s="194"/>
      <c r="F145" s="194"/>
      <c r="G145" s="196" t="s">
        <v>77</v>
      </c>
      <c r="H145" s="197"/>
      <c r="I145" s="197"/>
      <c r="J145" s="197"/>
      <c r="K145" s="198"/>
      <c r="L145" s="126" t="s">
        <v>97</v>
      </c>
      <c r="M145" s="102">
        <v>744</v>
      </c>
      <c r="N145" s="99">
        <f>'Оценка от учреждения'!H112</f>
        <v>10</v>
      </c>
      <c r="O145" s="99">
        <f>'Оценка от учреждения'!I112</f>
        <v>5</v>
      </c>
      <c r="P145" s="99">
        <v>10</v>
      </c>
      <c r="Q145" s="99">
        <f t="shared" si="10"/>
        <v>0</v>
      </c>
      <c r="R145" s="99"/>
    </row>
    <row r="146" spans="1:20" ht="25.5" customHeight="1">
      <c r="A146" s="192"/>
      <c r="B146" s="195"/>
      <c r="C146" s="195"/>
      <c r="D146" s="195"/>
      <c r="E146" s="195"/>
      <c r="F146" s="195"/>
      <c r="G146" s="196" t="s">
        <v>78</v>
      </c>
      <c r="H146" s="197"/>
      <c r="I146" s="197"/>
      <c r="J146" s="197"/>
      <c r="K146" s="198"/>
      <c r="L146" s="126" t="s">
        <v>97</v>
      </c>
      <c r="M146" s="102">
        <v>744</v>
      </c>
      <c r="N146" s="99">
        <f>'Оценка от учреждения'!H113</f>
        <v>100</v>
      </c>
      <c r="O146" s="99">
        <f>'Оценка от учреждения'!I113</f>
        <v>100</v>
      </c>
      <c r="P146" s="99">
        <v>10</v>
      </c>
      <c r="Q146" s="99">
        <f t="shared" si="10"/>
        <v>0</v>
      </c>
      <c r="R146" s="99"/>
      <c r="S146" s="91">
        <v>28</v>
      </c>
    </row>
    <row r="149" spans="1:20" ht="15.75" customHeight="1">
      <c r="A149" s="202" t="s">
        <v>222</v>
      </c>
      <c r="B149" s="202"/>
      <c r="C149" s="202"/>
      <c r="D149" s="202"/>
      <c r="E149" s="202"/>
      <c r="F149" s="202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  <c r="Q149" s="103"/>
      <c r="R149" s="103"/>
      <c r="S149" s="103"/>
    </row>
    <row r="150" spans="1:20" ht="75.75" customHeight="1">
      <c r="A150" s="193" t="s">
        <v>202</v>
      </c>
      <c r="B150" s="188" t="s">
        <v>203</v>
      </c>
      <c r="C150" s="203"/>
      <c r="D150" s="189"/>
      <c r="E150" s="188" t="s">
        <v>204</v>
      </c>
      <c r="F150" s="189"/>
      <c r="G150" s="204" t="s">
        <v>223</v>
      </c>
      <c r="H150" s="205"/>
      <c r="I150" s="205"/>
      <c r="J150" s="205"/>
      <c r="K150" s="205"/>
      <c r="L150" s="205"/>
      <c r="M150" s="205"/>
      <c r="N150" s="205"/>
      <c r="O150" s="205"/>
      <c r="P150" s="205"/>
      <c r="Q150" s="206"/>
      <c r="R150" s="209" t="s">
        <v>224</v>
      </c>
    </row>
    <row r="151" spans="1:20" ht="24" customHeight="1">
      <c r="A151" s="194"/>
      <c r="B151" s="193" t="s">
        <v>206</v>
      </c>
      <c r="C151" s="193" t="s">
        <v>206</v>
      </c>
      <c r="D151" s="193" t="s">
        <v>206</v>
      </c>
      <c r="E151" s="193" t="s">
        <v>206</v>
      </c>
      <c r="F151" s="193" t="s">
        <v>206</v>
      </c>
      <c r="G151" s="193" t="s">
        <v>207</v>
      </c>
      <c r="H151" s="188" t="s">
        <v>208</v>
      </c>
      <c r="I151" s="203"/>
      <c r="J151" s="193" t="s">
        <v>209</v>
      </c>
      <c r="K151" s="193" t="s">
        <v>210</v>
      </c>
      <c r="L151" s="204" t="s">
        <v>211</v>
      </c>
      <c r="M151" s="206"/>
      <c r="N151" s="204" t="s">
        <v>212</v>
      </c>
      <c r="O151" s="206"/>
      <c r="P151" s="209" t="s">
        <v>213</v>
      </c>
      <c r="Q151" s="209"/>
      <c r="R151" s="209"/>
    </row>
    <row r="152" spans="1:20" ht="21.75" customHeight="1">
      <c r="A152" s="195"/>
      <c r="B152" s="195"/>
      <c r="C152" s="195"/>
      <c r="D152" s="195"/>
      <c r="E152" s="195"/>
      <c r="F152" s="195"/>
      <c r="G152" s="210"/>
      <c r="H152" s="100" t="s">
        <v>214</v>
      </c>
      <c r="I152" s="100" t="s">
        <v>215</v>
      </c>
      <c r="J152" s="195"/>
      <c r="K152" s="195"/>
      <c r="L152" s="207"/>
      <c r="M152" s="208"/>
      <c r="N152" s="207"/>
      <c r="O152" s="208"/>
      <c r="P152" s="209"/>
      <c r="Q152" s="209"/>
      <c r="R152" s="209"/>
    </row>
    <row r="153" spans="1:20">
      <c r="A153" s="101">
        <v>1</v>
      </c>
      <c r="B153" s="101">
        <v>2</v>
      </c>
      <c r="C153" s="101">
        <v>3</v>
      </c>
      <c r="D153" s="101">
        <v>4</v>
      </c>
      <c r="E153" s="101">
        <v>5</v>
      </c>
      <c r="F153" s="101">
        <v>6</v>
      </c>
      <c r="G153" s="101">
        <v>7</v>
      </c>
      <c r="H153" s="101">
        <v>8</v>
      </c>
      <c r="I153" s="101">
        <v>9</v>
      </c>
      <c r="J153" s="101">
        <v>10</v>
      </c>
      <c r="K153" s="101">
        <v>11</v>
      </c>
      <c r="L153" s="200">
        <v>12</v>
      </c>
      <c r="M153" s="201"/>
      <c r="N153" s="200">
        <v>13</v>
      </c>
      <c r="O153" s="201"/>
      <c r="P153" s="200">
        <v>14</v>
      </c>
      <c r="Q153" s="201"/>
      <c r="R153" s="101">
        <v>16</v>
      </c>
    </row>
    <row r="154" spans="1:20" ht="17.25" hidden="1" customHeight="1">
      <c r="A154" s="104" t="s">
        <v>155</v>
      </c>
      <c r="B154" s="99" t="s">
        <v>217</v>
      </c>
      <c r="C154" s="99" t="s">
        <v>229</v>
      </c>
      <c r="D154" s="99" t="s">
        <v>230</v>
      </c>
      <c r="E154" s="99" t="s">
        <v>112</v>
      </c>
      <c r="F154" s="99"/>
      <c r="G154" s="100" t="s">
        <v>100</v>
      </c>
      <c r="H154" s="100" t="s">
        <v>50</v>
      </c>
      <c r="I154" s="102">
        <v>792</v>
      </c>
      <c r="J154" s="99" t="e">
        <f>'Оценка от учреждения'!H70</f>
        <v>#REF!</v>
      </c>
      <c r="K154" s="99" t="e">
        <f>'Оценка от учреждения'!I70</f>
        <v>#REF!</v>
      </c>
      <c r="L154" s="186">
        <v>10</v>
      </c>
      <c r="M154" s="187"/>
      <c r="N154" s="186" t="e">
        <f t="shared" ref="N154:N163" si="12">IF(K154*100/J154-100&lt;=10,0,K154*100/J154-100-10)</f>
        <v>#REF!</v>
      </c>
      <c r="O154" s="187"/>
      <c r="P154" s="188"/>
      <c r="Q154" s="189"/>
      <c r="R154" s="99"/>
      <c r="S154" s="91">
        <v>17</v>
      </c>
      <c r="T154" s="91" t="e">
        <f>K154*100/J154-100</f>
        <v>#REF!</v>
      </c>
    </row>
    <row r="155" spans="1:20" ht="29.25" hidden="1" customHeight="1">
      <c r="A155" s="104" t="s">
        <v>156</v>
      </c>
      <c r="B155" s="99" t="s">
        <v>217</v>
      </c>
      <c r="C155" s="99" t="s">
        <v>229</v>
      </c>
      <c r="D155" s="99" t="s">
        <v>230</v>
      </c>
      <c r="E155" s="99" t="s">
        <v>231</v>
      </c>
      <c r="F155" s="99"/>
      <c r="G155" s="100" t="s">
        <v>100</v>
      </c>
      <c r="H155" s="100" t="s">
        <v>50</v>
      </c>
      <c r="I155" s="102">
        <v>792</v>
      </c>
      <c r="J155" s="99" t="e">
        <f>'Оценка от учреждения'!H74</f>
        <v>#REF!</v>
      </c>
      <c r="K155" s="99" t="e">
        <f>'Оценка от учреждения'!I74</f>
        <v>#REF!</v>
      </c>
      <c r="L155" s="186">
        <v>10</v>
      </c>
      <c r="M155" s="187"/>
      <c r="N155" s="186" t="e">
        <f t="shared" si="12"/>
        <v>#REF!</v>
      </c>
      <c r="O155" s="187"/>
      <c r="P155" s="188"/>
      <c r="Q155" s="189"/>
      <c r="R155" s="99"/>
      <c r="S155" s="91">
        <v>18</v>
      </c>
      <c r="T155" s="91" t="e">
        <f t="shared" ref="T155:T163" si="13">K155*100/J155-100</f>
        <v>#REF!</v>
      </c>
    </row>
    <row r="156" spans="1:20" ht="17.25" hidden="1" customHeight="1">
      <c r="A156" s="104" t="s">
        <v>157</v>
      </c>
      <c r="B156" s="99" t="s">
        <v>217</v>
      </c>
      <c r="C156" s="99" t="s">
        <v>229</v>
      </c>
      <c r="D156" s="99" t="s">
        <v>109</v>
      </c>
      <c r="E156" s="99" t="s">
        <v>112</v>
      </c>
      <c r="F156" s="99"/>
      <c r="G156" s="100" t="s">
        <v>100</v>
      </c>
      <c r="H156" s="100" t="s">
        <v>50</v>
      </c>
      <c r="I156" s="102">
        <v>792</v>
      </c>
      <c r="J156" s="99" t="e">
        <f>'Оценка от учреждения'!H78</f>
        <v>#REF!</v>
      </c>
      <c r="K156" s="99" t="e">
        <f>'Оценка от учреждения'!I78</f>
        <v>#REF!</v>
      </c>
      <c r="L156" s="186">
        <v>10</v>
      </c>
      <c r="M156" s="187"/>
      <c r="N156" s="186" t="e">
        <f t="shared" si="12"/>
        <v>#REF!</v>
      </c>
      <c r="O156" s="187"/>
      <c r="P156" s="188"/>
      <c r="Q156" s="189"/>
      <c r="R156" s="99"/>
      <c r="S156" s="91">
        <v>19</v>
      </c>
      <c r="T156" s="91" t="e">
        <f t="shared" si="13"/>
        <v>#REF!</v>
      </c>
    </row>
    <row r="157" spans="1:20" ht="26.25" customHeight="1">
      <c r="A157" s="104" t="s">
        <v>158</v>
      </c>
      <c r="B157" s="99" t="s">
        <v>217</v>
      </c>
      <c r="C157" s="99" t="s">
        <v>229</v>
      </c>
      <c r="D157" s="99" t="s">
        <v>109</v>
      </c>
      <c r="E157" s="99" t="s">
        <v>231</v>
      </c>
      <c r="F157" s="99"/>
      <c r="G157" s="100" t="s">
        <v>100</v>
      </c>
      <c r="H157" s="100" t="s">
        <v>50</v>
      </c>
      <c r="I157" s="102">
        <v>792</v>
      </c>
      <c r="J157" s="99">
        <f>'Оценка от учреждения'!H82</f>
        <v>1.33</v>
      </c>
      <c r="K157" s="99">
        <f>'Оценка от учреждения'!I82</f>
        <v>1.1100000000000001</v>
      </c>
      <c r="L157" s="186">
        <v>10</v>
      </c>
      <c r="M157" s="187"/>
      <c r="N157" s="186">
        <f t="shared" si="12"/>
        <v>0</v>
      </c>
      <c r="O157" s="187"/>
      <c r="P157" s="188"/>
      <c r="Q157" s="189"/>
      <c r="R157" s="99"/>
      <c r="S157" s="91">
        <v>20</v>
      </c>
      <c r="T157" s="91">
        <f t="shared" si="13"/>
        <v>-16.541353383458642</v>
      </c>
    </row>
    <row r="158" spans="1:20" ht="36.75" hidden="1" customHeight="1">
      <c r="A158" s="104" t="s">
        <v>159</v>
      </c>
      <c r="B158" s="99" t="s">
        <v>232</v>
      </c>
      <c r="C158" s="99" t="s">
        <v>229</v>
      </c>
      <c r="D158" s="99" t="s">
        <v>230</v>
      </c>
      <c r="E158" s="99" t="s">
        <v>231</v>
      </c>
      <c r="F158" s="99"/>
      <c r="G158" s="100" t="s">
        <v>100</v>
      </c>
      <c r="H158" s="100" t="s">
        <v>50</v>
      </c>
      <c r="I158" s="102">
        <v>792</v>
      </c>
      <c r="J158" s="99" t="e">
        <f>'Оценка от учреждения'!H86</f>
        <v>#REF!</v>
      </c>
      <c r="K158" s="99" t="e">
        <f>'Оценка от учреждения'!I86</f>
        <v>#REF!</v>
      </c>
      <c r="L158" s="186">
        <v>10</v>
      </c>
      <c r="M158" s="187"/>
      <c r="N158" s="186" t="e">
        <f t="shared" si="12"/>
        <v>#REF!</v>
      </c>
      <c r="O158" s="187"/>
      <c r="P158" s="188"/>
      <c r="Q158" s="189"/>
      <c r="R158" s="99"/>
      <c r="S158" s="91">
        <v>21</v>
      </c>
      <c r="T158" s="91" t="e">
        <f t="shared" si="13"/>
        <v>#REF!</v>
      </c>
    </row>
    <row r="159" spans="1:20" ht="36.75" hidden="1" customHeight="1">
      <c r="A159" s="104" t="s">
        <v>160</v>
      </c>
      <c r="B159" s="99" t="s">
        <v>232</v>
      </c>
      <c r="C159" s="99" t="s">
        <v>229</v>
      </c>
      <c r="D159" s="99" t="s">
        <v>109</v>
      </c>
      <c r="E159" s="99" t="s">
        <v>231</v>
      </c>
      <c r="F159" s="99"/>
      <c r="G159" s="100" t="s">
        <v>100</v>
      </c>
      <c r="H159" s="100" t="s">
        <v>50</v>
      </c>
      <c r="I159" s="102">
        <v>792</v>
      </c>
      <c r="J159" s="99" t="e">
        <f>'Оценка от учреждения'!H90</f>
        <v>#REF!</v>
      </c>
      <c r="K159" s="99" t="e">
        <f>'Оценка от учреждения'!I90</f>
        <v>#REF!</v>
      </c>
      <c r="L159" s="186">
        <v>10</v>
      </c>
      <c r="M159" s="187"/>
      <c r="N159" s="186" t="e">
        <f t="shared" si="12"/>
        <v>#REF!</v>
      </c>
      <c r="O159" s="187"/>
      <c r="P159" s="188"/>
      <c r="Q159" s="189"/>
      <c r="R159" s="99"/>
      <c r="S159" s="91">
        <v>22</v>
      </c>
      <c r="T159" s="91" t="e">
        <f t="shared" si="13"/>
        <v>#REF!</v>
      </c>
    </row>
    <row r="160" spans="1:20" ht="33.75" customHeight="1">
      <c r="A160" s="104" t="s">
        <v>161</v>
      </c>
      <c r="B160" s="99" t="s">
        <v>233</v>
      </c>
      <c r="C160" s="99" t="s">
        <v>229</v>
      </c>
      <c r="D160" s="99" t="s">
        <v>230</v>
      </c>
      <c r="E160" s="99" t="s">
        <v>112</v>
      </c>
      <c r="F160" s="99"/>
      <c r="G160" s="100" t="s">
        <v>100</v>
      </c>
      <c r="H160" s="100" t="s">
        <v>50</v>
      </c>
      <c r="I160" s="102">
        <v>792</v>
      </c>
      <c r="J160" s="99">
        <f>'Оценка от учреждения'!H94</f>
        <v>4</v>
      </c>
      <c r="K160" s="99">
        <f>'Оценка от учреждения'!I94</f>
        <v>7</v>
      </c>
      <c r="L160" s="186">
        <v>10</v>
      </c>
      <c r="M160" s="187"/>
      <c r="N160" s="186">
        <f t="shared" si="12"/>
        <v>65</v>
      </c>
      <c r="O160" s="187"/>
      <c r="P160" s="188"/>
      <c r="Q160" s="189"/>
      <c r="R160" s="99"/>
      <c r="S160" s="91">
        <v>23</v>
      </c>
      <c r="T160" s="91">
        <f t="shared" si="13"/>
        <v>75</v>
      </c>
    </row>
    <row r="161" spans="1:20" ht="33.75" customHeight="1">
      <c r="A161" s="104" t="s">
        <v>162</v>
      </c>
      <c r="B161" s="99" t="s">
        <v>233</v>
      </c>
      <c r="C161" s="99" t="s">
        <v>229</v>
      </c>
      <c r="D161" s="99" t="s">
        <v>230</v>
      </c>
      <c r="E161" s="99" t="s">
        <v>231</v>
      </c>
      <c r="F161" s="99"/>
      <c r="G161" s="100" t="s">
        <v>100</v>
      </c>
      <c r="H161" s="100" t="s">
        <v>50</v>
      </c>
      <c r="I161" s="102">
        <v>792</v>
      </c>
      <c r="J161" s="99">
        <f>'Оценка от учреждения'!H98</f>
        <v>12.67</v>
      </c>
      <c r="K161" s="99">
        <f>'Оценка от учреждения'!I98</f>
        <v>16.89</v>
      </c>
      <c r="L161" s="186">
        <v>10</v>
      </c>
      <c r="M161" s="187"/>
      <c r="N161" s="186">
        <f t="shared" si="12"/>
        <v>23.307024467245469</v>
      </c>
      <c r="O161" s="187"/>
      <c r="P161" s="188"/>
      <c r="Q161" s="189"/>
      <c r="R161" s="99"/>
      <c r="S161" s="91">
        <v>24</v>
      </c>
      <c r="T161" s="91">
        <f t="shared" si="13"/>
        <v>33.307024467245469</v>
      </c>
    </row>
    <row r="162" spans="1:20" ht="33.75" customHeight="1">
      <c r="A162" s="104" t="s">
        <v>163</v>
      </c>
      <c r="B162" s="99" t="s">
        <v>233</v>
      </c>
      <c r="C162" s="99" t="s">
        <v>229</v>
      </c>
      <c r="D162" s="99" t="s">
        <v>109</v>
      </c>
      <c r="E162" s="99" t="s">
        <v>112</v>
      </c>
      <c r="F162" s="99"/>
      <c r="G162" s="100" t="s">
        <v>100</v>
      </c>
      <c r="H162" s="100" t="s">
        <v>50</v>
      </c>
      <c r="I162" s="102">
        <v>792</v>
      </c>
      <c r="J162" s="99">
        <f>'Оценка от учреждения'!H102</f>
        <v>9.33</v>
      </c>
      <c r="K162" s="99">
        <f>'Оценка от учреждения'!I102</f>
        <v>7.22</v>
      </c>
      <c r="L162" s="186">
        <v>10</v>
      </c>
      <c r="M162" s="187"/>
      <c r="N162" s="186">
        <f t="shared" si="12"/>
        <v>0</v>
      </c>
      <c r="O162" s="187"/>
      <c r="P162" s="188"/>
      <c r="Q162" s="189"/>
      <c r="R162" s="99"/>
      <c r="S162" s="91">
        <v>25</v>
      </c>
      <c r="T162" s="91">
        <f t="shared" si="13"/>
        <v>-22.615219721329041</v>
      </c>
    </row>
    <row r="163" spans="1:20" ht="33.75" customHeight="1">
      <c r="A163" s="104" t="s">
        <v>164</v>
      </c>
      <c r="B163" s="99" t="s">
        <v>233</v>
      </c>
      <c r="C163" s="99" t="s">
        <v>229</v>
      </c>
      <c r="D163" s="99" t="s">
        <v>109</v>
      </c>
      <c r="E163" s="99" t="s">
        <v>231</v>
      </c>
      <c r="F163" s="99"/>
      <c r="G163" s="100" t="s">
        <v>100</v>
      </c>
      <c r="H163" s="100" t="s">
        <v>50</v>
      </c>
      <c r="I163" s="102">
        <v>792</v>
      </c>
      <c r="J163" s="99">
        <f>'Оценка от учреждения'!H106</f>
        <v>266.67</v>
      </c>
      <c r="K163" s="99">
        <f>'Оценка от учреждения'!I106</f>
        <v>260.77999999999997</v>
      </c>
      <c r="L163" s="186">
        <v>10</v>
      </c>
      <c r="M163" s="187"/>
      <c r="N163" s="186">
        <f t="shared" si="12"/>
        <v>0</v>
      </c>
      <c r="O163" s="187"/>
      <c r="P163" s="188"/>
      <c r="Q163" s="189"/>
      <c r="R163" s="99"/>
      <c r="S163" s="91">
        <v>26</v>
      </c>
      <c r="T163" s="91">
        <f t="shared" si="13"/>
        <v>-2.2087223909701379</v>
      </c>
    </row>
    <row r="164" spans="1:20" ht="40.799999999999997">
      <c r="A164" s="99" t="s">
        <v>302</v>
      </c>
      <c r="B164" s="99" t="s">
        <v>233</v>
      </c>
      <c r="C164" s="99" t="s">
        <v>229</v>
      </c>
      <c r="D164" s="99" t="s">
        <v>109</v>
      </c>
      <c r="E164" s="99" t="s">
        <v>303</v>
      </c>
      <c r="F164" s="99"/>
      <c r="G164" s="125" t="s">
        <v>100</v>
      </c>
      <c r="H164" s="125" t="s">
        <v>50</v>
      </c>
      <c r="I164" s="102">
        <v>792</v>
      </c>
      <c r="J164" s="99">
        <f>'Оценка от учреждения'!H110</f>
        <v>30</v>
      </c>
      <c r="K164" s="99">
        <f>'Оценка от учреждения'!I110</f>
        <v>30.44</v>
      </c>
      <c r="L164" s="186">
        <v>11</v>
      </c>
      <c r="M164" s="187"/>
      <c r="N164" s="186">
        <f t="shared" ref="N164" si="14">IF(K164*100/J164-100&lt;=10,0,K164*100/J164-100-10)</f>
        <v>0</v>
      </c>
      <c r="O164" s="187"/>
      <c r="P164" s="188"/>
      <c r="Q164" s="189"/>
      <c r="R164" s="99"/>
      <c r="S164" s="91">
        <v>27</v>
      </c>
    </row>
    <row r="165" spans="1:20" ht="40.799999999999997">
      <c r="A165" s="99" t="s">
        <v>300</v>
      </c>
      <c r="B165" s="99" t="s">
        <v>233</v>
      </c>
      <c r="C165" s="99" t="s">
        <v>229</v>
      </c>
      <c r="D165" s="99" t="s">
        <v>109</v>
      </c>
      <c r="E165" s="99" t="s">
        <v>303</v>
      </c>
      <c r="F165" s="99"/>
      <c r="G165" s="125" t="s">
        <v>100</v>
      </c>
      <c r="H165" s="125" t="s">
        <v>50</v>
      </c>
      <c r="I165" s="102">
        <v>792</v>
      </c>
      <c r="J165" s="99">
        <f>'Оценка от учреждения'!H114</f>
        <v>30</v>
      </c>
      <c r="K165" s="99">
        <f>'Оценка от учреждения'!I114</f>
        <v>30.44</v>
      </c>
      <c r="L165" s="186">
        <v>12</v>
      </c>
      <c r="M165" s="187"/>
      <c r="N165" s="186">
        <f t="shared" ref="N165" si="15">IF(K165*100/J165-100&lt;=10,0,K165*100/J165-100-10)</f>
        <v>0</v>
      </c>
      <c r="O165" s="187"/>
      <c r="P165" s="188"/>
      <c r="Q165" s="189"/>
      <c r="R165" s="99"/>
      <c r="S165" s="91">
        <v>28</v>
      </c>
    </row>
    <row r="166" spans="1:20" ht="15.75" customHeight="1"/>
    <row r="167" spans="1:20" ht="13.8">
      <c r="A167" s="199" t="s">
        <v>234</v>
      </c>
      <c r="B167" s="199"/>
      <c r="C167" s="199"/>
      <c r="D167" s="199"/>
      <c r="E167" s="199"/>
      <c r="F167" s="199"/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199"/>
    </row>
    <row r="168" spans="1:20" ht="13.8">
      <c r="A168" s="199" t="s">
        <v>235</v>
      </c>
      <c r="B168" s="199"/>
      <c r="C168" s="199"/>
      <c r="D168" s="199"/>
      <c r="E168" s="199"/>
      <c r="F168" s="199"/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  <c r="Q168" s="199"/>
      <c r="R168" s="199"/>
    </row>
    <row r="170" spans="1:20" ht="13.8">
      <c r="A170" s="199" t="s">
        <v>304</v>
      </c>
      <c r="B170" s="199"/>
      <c r="C170" s="199"/>
      <c r="D170" s="199"/>
      <c r="E170" s="199"/>
      <c r="F170" s="199"/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</row>
  </sheetData>
  <mergeCells count="455">
    <mergeCell ref="G141:K141"/>
    <mergeCell ref="G142:K142"/>
    <mergeCell ref="G143:K143"/>
    <mergeCell ref="G144:K144"/>
    <mergeCell ref="G145:K145"/>
    <mergeCell ref="G146:K146"/>
    <mergeCell ref="A141:A143"/>
    <mergeCell ref="B141:B143"/>
    <mergeCell ref="C141:C143"/>
    <mergeCell ref="D141:D143"/>
    <mergeCell ref="E141:E143"/>
    <mergeCell ref="F141:F143"/>
    <mergeCell ref="A144:A146"/>
    <mergeCell ref="B144:B146"/>
    <mergeCell ref="C144:C146"/>
    <mergeCell ref="D144:D146"/>
    <mergeCell ref="E144:E146"/>
    <mergeCell ref="F144:F146"/>
    <mergeCell ref="A2:R2"/>
    <mergeCell ref="A3:R3"/>
    <mergeCell ref="A4:R4"/>
    <mergeCell ref="P7:Q7"/>
    <mergeCell ref="R7:R8"/>
    <mergeCell ref="A8:B8"/>
    <mergeCell ref="C8:O8"/>
    <mergeCell ref="P8:Q8"/>
    <mergeCell ref="C12:O12"/>
    <mergeCell ref="P12:Q12"/>
    <mergeCell ref="C13:O13"/>
    <mergeCell ref="P13:Q13"/>
    <mergeCell ref="C14:O14"/>
    <mergeCell ref="R14:R15"/>
    <mergeCell ref="C9:O9"/>
    <mergeCell ref="P9:Q9"/>
    <mergeCell ref="A10:B10"/>
    <mergeCell ref="C10:O10"/>
    <mergeCell ref="P10:Q10"/>
    <mergeCell ref="C11:O11"/>
    <mergeCell ref="P11:Q11"/>
    <mergeCell ref="A19:S19"/>
    <mergeCell ref="A22:O22"/>
    <mergeCell ref="P22:Q23"/>
    <mergeCell ref="R22:R23"/>
    <mergeCell ref="A23:O23"/>
    <mergeCell ref="A24:S24"/>
    <mergeCell ref="A15:B15"/>
    <mergeCell ref="C15:O15"/>
    <mergeCell ref="C16:O16"/>
    <mergeCell ref="A17:B17"/>
    <mergeCell ref="C17:O17"/>
    <mergeCell ref="C18:O18"/>
    <mergeCell ref="A25:S25"/>
    <mergeCell ref="A26:A28"/>
    <mergeCell ref="B26:D26"/>
    <mergeCell ref="E26:F26"/>
    <mergeCell ref="G26:R26"/>
    <mergeCell ref="B27:B28"/>
    <mergeCell ref="C27:C28"/>
    <mergeCell ref="D27:D28"/>
    <mergeCell ref="E27:E28"/>
    <mergeCell ref="F27:F28"/>
    <mergeCell ref="R27:R28"/>
    <mergeCell ref="G27:K28"/>
    <mergeCell ref="L27:M27"/>
    <mergeCell ref="N27:N28"/>
    <mergeCell ref="O27:O28"/>
    <mergeCell ref="P27:P28"/>
    <mergeCell ref="Q27:Q28"/>
    <mergeCell ref="G29:K29"/>
    <mergeCell ref="A30:A32"/>
    <mergeCell ref="B30:B32"/>
    <mergeCell ref="C30:C32"/>
    <mergeCell ref="D30:D32"/>
    <mergeCell ref="E30:E32"/>
    <mergeCell ref="F30:F32"/>
    <mergeCell ref="G30:K30"/>
    <mergeCell ref="G31:K31"/>
    <mergeCell ref="G32:K32"/>
    <mergeCell ref="A33:A35"/>
    <mergeCell ref="B33:B35"/>
    <mergeCell ref="C33:C35"/>
    <mergeCell ref="D33:D35"/>
    <mergeCell ref="E33:E35"/>
    <mergeCell ref="F33:F35"/>
    <mergeCell ref="G33:K33"/>
    <mergeCell ref="G34:K34"/>
    <mergeCell ref="G35:K35"/>
    <mergeCell ref="G36:K36"/>
    <mergeCell ref="G37:K37"/>
    <mergeCell ref="G38:K38"/>
    <mergeCell ref="A39:A41"/>
    <mergeCell ref="B39:B41"/>
    <mergeCell ref="C39:C41"/>
    <mergeCell ref="D39:D41"/>
    <mergeCell ref="E39:E41"/>
    <mergeCell ref="F39:F41"/>
    <mergeCell ref="G39:K39"/>
    <mergeCell ref="A36:A38"/>
    <mergeCell ref="B36:B38"/>
    <mergeCell ref="C36:C38"/>
    <mergeCell ref="D36:D38"/>
    <mergeCell ref="E36:E38"/>
    <mergeCell ref="F36:F38"/>
    <mergeCell ref="G40:K40"/>
    <mergeCell ref="G41:K41"/>
    <mergeCell ref="A66:A68"/>
    <mergeCell ref="B66:B68"/>
    <mergeCell ref="C66:C68"/>
    <mergeCell ref="D66:D68"/>
    <mergeCell ref="E66:E68"/>
    <mergeCell ref="F66:F68"/>
    <mergeCell ref="G66:K66"/>
    <mergeCell ref="G67:K67"/>
    <mergeCell ref="G68:K68"/>
    <mergeCell ref="A69:A71"/>
    <mergeCell ref="B69:B71"/>
    <mergeCell ref="C69:C71"/>
    <mergeCell ref="D69:D71"/>
    <mergeCell ref="E69:E71"/>
    <mergeCell ref="F69:F71"/>
    <mergeCell ref="G69:K69"/>
    <mergeCell ref="G70:K70"/>
    <mergeCell ref="G71:K71"/>
    <mergeCell ref="G72:K72"/>
    <mergeCell ref="G73:K73"/>
    <mergeCell ref="G74:K74"/>
    <mergeCell ref="A75:A77"/>
    <mergeCell ref="B75:B77"/>
    <mergeCell ref="C75:C77"/>
    <mergeCell ref="D75:D77"/>
    <mergeCell ref="E75:E77"/>
    <mergeCell ref="F75:F77"/>
    <mergeCell ref="G75:K75"/>
    <mergeCell ref="A72:A74"/>
    <mergeCell ref="B72:B74"/>
    <mergeCell ref="C72:C74"/>
    <mergeCell ref="D72:D74"/>
    <mergeCell ref="E72:E74"/>
    <mergeCell ref="F72:F74"/>
    <mergeCell ref="G76:K76"/>
    <mergeCell ref="G77:K77"/>
    <mergeCell ref="A80:P80"/>
    <mergeCell ref="A81:A83"/>
    <mergeCell ref="B81:D81"/>
    <mergeCell ref="E81:F81"/>
    <mergeCell ref="G81:Q81"/>
    <mergeCell ref="L82:M83"/>
    <mergeCell ref="N82:O83"/>
    <mergeCell ref="P82:Q83"/>
    <mergeCell ref="R81:R83"/>
    <mergeCell ref="B82:B83"/>
    <mergeCell ref="C82:C83"/>
    <mergeCell ref="D82:D83"/>
    <mergeCell ref="E82:E83"/>
    <mergeCell ref="F82:F83"/>
    <mergeCell ref="G82:G83"/>
    <mergeCell ref="H82:I82"/>
    <mergeCell ref="J82:J83"/>
    <mergeCell ref="K82:K83"/>
    <mergeCell ref="L89:M89"/>
    <mergeCell ref="N89:O89"/>
    <mergeCell ref="P89:Q89"/>
    <mergeCell ref="L86:M86"/>
    <mergeCell ref="N86:O86"/>
    <mergeCell ref="P86:Q86"/>
    <mergeCell ref="L87:M87"/>
    <mergeCell ref="N87:O87"/>
    <mergeCell ref="P87:Q87"/>
    <mergeCell ref="L84:M84"/>
    <mergeCell ref="N84:O84"/>
    <mergeCell ref="P84:Q84"/>
    <mergeCell ref="L85:M85"/>
    <mergeCell ref="N85:O85"/>
    <mergeCell ref="P85:Q85"/>
    <mergeCell ref="L88:M88"/>
    <mergeCell ref="N88:O88"/>
    <mergeCell ref="P88:Q88"/>
    <mergeCell ref="A103:O103"/>
    <mergeCell ref="P103:Q104"/>
    <mergeCell ref="R103:R104"/>
    <mergeCell ref="A104:O104"/>
    <mergeCell ref="L97:M97"/>
    <mergeCell ref="N97:O97"/>
    <mergeCell ref="P97:Q97"/>
    <mergeCell ref="L98:M98"/>
    <mergeCell ref="N98:O98"/>
    <mergeCell ref="P98:Q98"/>
    <mergeCell ref="L100:M100"/>
    <mergeCell ref="N100:O100"/>
    <mergeCell ref="P100:Q100"/>
    <mergeCell ref="A105:S105"/>
    <mergeCell ref="A106:S106"/>
    <mergeCell ref="A107:A109"/>
    <mergeCell ref="B107:D107"/>
    <mergeCell ref="E107:F107"/>
    <mergeCell ref="G107:R107"/>
    <mergeCell ref="B108:B109"/>
    <mergeCell ref="C108:C109"/>
    <mergeCell ref="D108:D109"/>
    <mergeCell ref="E108:E109"/>
    <mergeCell ref="Q108:Q109"/>
    <mergeCell ref="R108:R109"/>
    <mergeCell ref="L108:M108"/>
    <mergeCell ref="N108:N109"/>
    <mergeCell ref="O108:O109"/>
    <mergeCell ref="P108:P109"/>
    <mergeCell ref="G110:K110"/>
    <mergeCell ref="A111:A113"/>
    <mergeCell ref="B111:B113"/>
    <mergeCell ref="C111:C113"/>
    <mergeCell ref="D111:D113"/>
    <mergeCell ref="E111:E113"/>
    <mergeCell ref="F111:F113"/>
    <mergeCell ref="G111:K111"/>
    <mergeCell ref="F108:F109"/>
    <mergeCell ref="G108:K109"/>
    <mergeCell ref="G112:K112"/>
    <mergeCell ref="G113:K113"/>
    <mergeCell ref="A114:A116"/>
    <mergeCell ref="B114:B116"/>
    <mergeCell ref="C114:C116"/>
    <mergeCell ref="D114:D116"/>
    <mergeCell ref="E114:E116"/>
    <mergeCell ref="F114:F116"/>
    <mergeCell ref="G114:K114"/>
    <mergeCell ref="G115:K115"/>
    <mergeCell ref="G116:K116"/>
    <mergeCell ref="A117:A119"/>
    <mergeCell ref="B117:B119"/>
    <mergeCell ref="C117:C119"/>
    <mergeCell ref="D117:D119"/>
    <mergeCell ref="E117:E119"/>
    <mergeCell ref="F117:F119"/>
    <mergeCell ref="G117:K117"/>
    <mergeCell ref="G118:K118"/>
    <mergeCell ref="G119:K119"/>
    <mergeCell ref="G120:K120"/>
    <mergeCell ref="G121:K121"/>
    <mergeCell ref="G122:K122"/>
    <mergeCell ref="A123:A125"/>
    <mergeCell ref="B123:B125"/>
    <mergeCell ref="C123:C125"/>
    <mergeCell ref="D123:D125"/>
    <mergeCell ref="E123:E125"/>
    <mergeCell ref="F123:F125"/>
    <mergeCell ref="G123:K123"/>
    <mergeCell ref="A120:A122"/>
    <mergeCell ref="B120:B122"/>
    <mergeCell ref="C120:C122"/>
    <mergeCell ref="D120:D122"/>
    <mergeCell ref="E120:E122"/>
    <mergeCell ref="F120:F122"/>
    <mergeCell ref="G124:K124"/>
    <mergeCell ref="G125:K125"/>
    <mergeCell ref="A126:A128"/>
    <mergeCell ref="B126:B128"/>
    <mergeCell ref="C126:C128"/>
    <mergeCell ref="D126:D128"/>
    <mergeCell ref="E126:E128"/>
    <mergeCell ref="F126:F128"/>
    <mergeCell ref="G126:K126"/>
    <mergeCell ref="G127:K127"/>
    <mergeCell ref="G128:K128"/>
    <mergeCell ref="A129:A131"/>
    <mergeCell ref="B129:B131"/>
    <mergeCell ref="C129:C131"/>
    <mergeCell ref="D129:D131"/>
    <mergeCell ref="E129:E131"/>
    <mergeCell ref="F129:F131"/>
    <mergeCell ref="G129:K129"/>
    <mergeCell ref="G130:K130"/>
    <mergeCell ref="G131:K131"/>
    <mergeCell ref="G132:K132"/>
    <mergeCell ref="G133:K133"/>
    <mergeCell ref="G134:K134"/>
    <mergeCell ref="A135:A137"/>
    <mergeCell ref="B135:B137"/>
    <mergeCell ref="C135:C137"/>
    <mergeCell ref="D135:D137"/>
    <mergeCell ref="E135:E137"/>
    <mergeCell ref="F135:F137"/>
    <mergeCell ref="G135:K135"/>
    <mergeCell ref="A132:A134"/>
    <mergeCell ref="B132:B134"/>
    <mergeCell ref="C132:C134"/>
    <mergeCell ref="D132:D134"/>
    <mergeCell ref="E132:E134"/>
    <mergeCell ref="F132:F134"/>
    <mergeCell ref="G136:K136"/>
    <mergeCell ref="G137:K137"/>
    <mergeCell ref="A138:A140"/>
    <mergeCell ref="B138:B140"/>
    <mergeCell ref="C138:C140"/>
    <mergeCell ref="D138:D140"/>
    <mergeCell ref="E138:E140"/>
    <mergeCell ref="F138:F140"/>
    <mergeCell ref="G138:K138"/>
    <mergeCell ref="G139:K139"/>
    <mergeCell ref="G140:K140"/>
    <mergeCell ref="A149:P149"/>
    <mergeCell ref="A150:A152"/>
    <mergeCell ref="B150:D150"/>
    <mergeCell ref="E150:F150"/>
    <mergeCell ref="G150:Q150"/>
    <mergeCell ref="L151:M152"/>
    <mergeCell ref="N151:O152"/>
    <mergeCell ref="P151:Q152"/>
    <mergeCell ref="R150:R152"/>
    <mergeCell ref="B151:B152"/>
    <mergeCell ref="C151:C152"/>
    <mergeCell ref="D151:D152"/>
    <mergeCell ref="E151:E152"/>
    <mergeCell ref="F151:F152"/>
    <mergeCell ref="G151:G152"/>
    <mergeCell ref="H151:I151"/>
    <mergeCell ref="J151:J152"/>
    <mergeCell ref="K151:K152"/>
    <mergeCell ref="L155:M155"/>
    <mergeCell ref="N155:O155"/>
    <mergeCell ref="P155:Q155"/>
    <mergeCell ref="L156:M156"/>
    <mergeCell ref="N156:O156"/>
    <mergeCell ref="P156:Q156"/>
    <mergeCell ref="L153:M153"/>
    <mergeCell ref="N153:O153"/>
    <mergeCell ref="P153:Q153"/>
    <mergeCell ref="L154:M154"/>
    <mergeCell ref="N154:O154"/>
    <mergeCell ref="P154:Q154"/>
    <mergeCell ref="L159:M159"/>
    <mergeCell ref="N159:O159"/>
    <mergeCell ref="P159:Q159"/>
    <mergeCell ref="L160:M160"/>
    <mergeCell ref="N160:O160"/>
    <mergeCell ref="P160:Q160"/>
    <mergeCell ref="L157:M157"/>
    <mergeCell ref="N157:O157"/>
    <mergeCell ref="P157:Q157"/>
    <mergeCell ref="L158:M158"/>
    <mergeCell ref="N158:O158"/>
    <mergeCell ref="P158:Q158"/>
    <mergeCell ref="L163:M163"/>
    <mergeCell ref="N163:O163"/>
    <mergeCell ref="P163:Q163"/>
    <mergeCell ref="A167:S167"/>
    <mergeCell ref="A168:R168"/>
    <mergeCell ref="A170:R170"/>
    <mergeCell ref="L161:M161"/>
    <mergeCell ref="N161:O161"/>
    <mergeCell ref="P161:Q161"/>
    <mergeCell ref="L162:M162"/>
    <mergeCell ref="N162:O162"/>
    <mergeCell ref="P162:Q162"/>
    <mergeCell ref="L164:M164"/>
    <mergeCell ref="N164:O164"/>
    <mergeCell ref="P164:Q164"/>
    <mergeCell ref="L165:M165"/>
    <mergeCell ref="N165:O165"/>
    <mergeCell ref="P165:Q165"/>
    <mergeCell ref="G54:K54"/>
    <mergeCell ref="G55:K55"/>
    <mergeCell ref="G56:K56"/>
    <mergeCell ref="A57:A59"/>
    <mergeCell ref="B57:B59"/>
    <mergeCell ref="C57:C59"/>
    <mergeCell ref="D57:D59"/>
    <mergeCell ref="E57:E59"/>
    <mergeCell ref="F57:F59"/>
    <mergeCell ref="G57:K57"/>
    <mergeCell ref="A54:A56"/>
    <mergeCell ref="B54:B56"/>
    <mergeCell ref="C54:C56"/>
    <mergeCell ref="D54:D56"/>
    <mergeCell ref="E54:E56"/>
    <mergeCell ref="F54:F56"/>
    <mergeCell ref="G58:K58"/>
    <mergeCell ref="G59:K59"/>
    <mergeCell ref="A60:A62"/>
    <mergeCell ref="B60:B62"/>
    <mergeCell ref="C60:C62"/>
    <mergeCell ref="D60:D62"/>
    <mergeCell ref="E60:E62"/>
    <mergeCell ref="F60:F62"/>
    <mergeCell ref="G60:K60"/>
    <mergeCell ref="G61:K61"/>
    <mergeCell ref="G62:K62"/>
    <mergeCell ref="A63:A65"/>
    <mergeCell ref="B63:B65"/>
    <mergeCell ref="C63:C65"/>
    <mergeCell ref="D63:D65"/>
    <mergeCell ref="E63:E65"/>
    <mergeCell ref="F63:F65"/>
    <mergeCell ref="G63:K63"/>
    <mergeCell ref="G64:K64"/>
    <mergeCell ref="G65:K65"/>
    <mergeCell ref="G42:K42"/>
    <mergeCell ref="G43:K43"/>
    <mergeCell ref="G44:K44"/>
    <mergeCell ref="A45:A47"/>
    <mergeCell ref="B45:B47"/>
    <mergeCell ref="C45:C47"/>
    <mergeCell ref="D45:D47"/>
    <mergeCell ref="E45:E47"/>
    <mergeCell ref="F45:F47"/>
    <mergeCell ref="G45:K45"/>
    <mergeCell ref="A42:A44"/>
    <mergeCell ref="B42:B44"/>
    <mergeCell ref="C42:C44"/>
    <mergeCell ref="D42:D44"/>
    <mergeCell ref="E42:E44"/>
    <mergeCell ref="F42:F44"/>
    <mergeCell ref="G46:K46"/>
    <mergeCell ref="G47:K47"/>
    <mergeCell ref="A48:A50"/>
    <mergeCell ref="B48:B50"/>
    <mergeCell ref="C48:C50"/>
    <mergeCell ref="D48:D50"/>
    <mergeCell ref="E48:E50"/>
    <mergeCell ref="F48:F50"/>
    <mergeCell ref="G48:K48"/>
    <mergeCell ref="G49:K49"/>
    <mergeCell ref="G50:K50"/>
    <mergeCell ref="A51:A53"/>
    <mergeCell ref="B51:B53"/>
    <mergeCell ref="C51:C53"/>
    <mergeCell ref="D51:D53"/>
    <mergeCell ref="E51:E53"/>
    <mergeCell ref="F51:F53"/>
    <mergeCell ref="G51:K51"/>
    <mergeCell ref="G52:K52"/>
    <mergeCell ref="G53:K53"/>
    <mergeCell ref="L90:M90"/>
    <mergeCell ref="N90:O90"/>
    <mergeCell ref="P90:Q90"/>
    <mergeCell ref="L91:M91"/>
    <mergeCell ref="N91:O91"/>
    <mergeCell ref="P91:Q91"/>
    <mergeCell ref="L99:M99"/>
    <mergeCell ref="N99:O99"/>
    <mergeCell ref="P99:Q99"/>
    <mergeCell ref="L95:M95"/>
    <mergeCell ref="N95:O95"/>
    <mergeCell ref="P95:Q95"/>
    <mergeCell ref="L96:M96"/>
    <mergeCell ref="N96:O96"/>
    <mergeCell ref="P96:Q96"/>
    <mergeCell ref="L93:M93"/>
    <mergeCell ref="N93:O93"/>
    <mergeCell ref="P93:Q93"/>
    <mergeCell ref="L94:M94"/>
    <mergeCell ref="N94:O94"/>
    <mergeCell ref="P94:Q94"/>
    <mergeCell ref="L92:M92"/>
    <mergeCell ref="N92:O92"/>
    <mergeCell ref="P92:Q92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2:CJ62"/>
  <sheetViews>
    <sheetView topLeftCell="A22" zoomScale="70" zoomScaleNormal="70" workbookViewId="0">
      <selection activeCell="F48" sqref="F48"/>
    </sheetView>
  </sheetViews>
  <sheetFormatPr defaultColWidth="9.109375" defaultRowHeight="15.6"/>
  <cols>
    <col min="1" max="1" width="4.88671875" style="1" customWidth="1"/>
    <col min="2" max="2" width="12.6640625" style="114" customWidth="1"/>
    <col min="3" max="3" width="92" style="1" customWidth="1"/>
    <col min="4" max="4" width="10.44140625" style="2" customWidth="1"/>
    <col min="5" max="6" width="10" style="2" customWidth="1"/>
    <col min="7" max="7" width="7.5546875" style="3" customWidth="1"/>
    <col min="8" max="8" width="9.44140625" style="4" customWidth="1"/>
    <col min="9" max="10" width="12.6640625" style="4" bestFit="1" customWidth="1"/>
    <col min="11" max="11" width="9.109375" style="4"/>
    <col min="12" max="13" width="5.109375" style="4" customWidth="1"/>
    <col min="14" max="14" width="7.33203125" style="4" customWidth="1"/>
    <col min="15" max="16384" width="9.109375" style="4"/>
  </cols>
  <sheetData>
    <row r="2" spans="1:88" customFormat="1" ht="17.399999999999999">
      <c r="A2" s="158" t="s">
        <v>0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88" customFormat="1" ht="17.399999999999999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88" customFormat="1" ht="18">
      <c r="A4" s="159" t="s">
        <v>2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88" customFormat="1" ht="17.399999999999999">
      <c r="A5" s="158" t="s">
        <v>266</v>
      </c>
      <c r="B5" s="158"/>
      <c r="C5" s="158"/>
      <c r="D5" s="158"/>
      <c r="E5" s="158"/>
      <c r="F5" s="158"/>
      <c r="G5" s="158"/>
      <c r="H5" s="158"/>
      <c r="I5" s="158"/>
      <c r="J5" s="158"/>
    </row>
    <row r="6" spans="1:88" customFormat="1" ht="17.399999999999999">
      <c r="A6" s="117"/>
      <c r="B6" s="117"/>
      <c r="C6" s="117"/>
      <c r="D6" s="117"/>
      <c r="E6" s="117"/>
      <c r="F6" s="117"/>
      <c r="G6" s="117"/>
      <c r="H6" s="117"/>
      <c r="I6" s="117"/>
      <c r="J6" s="117"/>
    </row>
    <row r="7" spans="1:88" customFormat="1" ht="14.4">
      <c r="A7" s="160" t="s">
        <v>264</v>
      </c>
      <c r="B7" s="160"/>
      <c r="C7" s="160"/>
      <c r="D7" s="160"/>
      <c r="E7" s="160"/>
      <c r="F7" s="160"/>
      <c r="G7" s="160"/>
      <c r="H7" s="160"/>
      <c r="I7" s="160"/>
      <c r="J7" s="160"/>
    </row>
    <row r="8" spans="1:88" customFormat="1" ht="19.2">
      <c r="A8" s="79"/>
      <c r="B8" s="118"/>
      <c r="C8" s="118"/>
      <c r="D8" s="118"/>
      <c r="E8" s="118"/>
      <c r="F8" s="118"/>
      <c r="G8" s="118"/>
      <c r="H8" s="118"/>
      <c r="I8" s="118"/>
      <c r="J8" s="118"/>
    </row>
    <row r="9" spans="1:88" customFormat="1" ht="18.600000000000001">
      <c r="A9" s="88" t="s">
        <v>133</v>
      </c>
      <c r="B9" s="118"/>
      <c r="C9" s="118"/>
      <c r="D9" s="118"/>
      <c r="E9" s="118"/>
      <c r="F9" s="118"/>
      <c r="G9" s="118"/>
      <c r="H9" s="118"/>
      <c r="I9" s="118"/>
      <c r="J9" s="118"/>
    </row>
    <row r="10" spans="1:88" customFormat="1" ht="19.2">
      <c r="A10" s="79" t="s">
        <v>135</v>
      </c>
      <c r="B10" s="118"/>
      <c r="C10" s="118"/>
      <c r="D10" s="118"/>
      <c r="E10" s="118"/>
      <c r="F10" s="118"/>
      <c r="G10" s="118"/>
      <c r="H10" s="118"/>
      <c r="I10" s="118"/>
      <c r="J10" s="118"/>
    </row>
    <row r="11" spans="1:88" customFormat="1" ht="19.2">
      <c r="A11" s="79" t="s">
        <v>107</v>
      </c>
      <c r="B11" s="118"/>
      <c r="C11" s="118"/>
      <c r="D11" s="118"/>
      <c r="E11" s="118"/>
      <c r="F11" s="118"/>
      <c r="G11" s="118"/>
      <c r="H11" s="118"/>
      <c r="I11" s="118"/>
      <c r="J11" s="118"/>
    </row>
    <row r="12" spans="1:88" customFormat="1" ht="19.2">
      <c r="A12" s="79" t="s">
        <v>265</v>
      </c>
      <c r="B12" s="118"/>
      <c r="C12" s="118"/>
      <c r="D12" s="118"/>
      <c r="E12" s="118"/>
      <c r="F12" s="118"/>
      <c r="G12" s="118"/>
      <c r="H12" s="118"/>
      <c r="I12" s="118"/>
      <c r="J12" s="118"/>
    </row>
    <row r="13" spans="1:88" customFormat="1" ht="19.2">
      <c r="A13" s="79" t="s">
        <v>113</v>
      </c>
      <c r="B13" s="118"/>
      <c r="C13" s="118"/>
      <c r="D13" s="118"/>
      <c r="E13" s="118"/>
      <c r="F13" s="118"/>
      <c r="G13" s="118"/>
      <c r="H13" s="118"/>
      <c r="I13" s="118"/>
      <c r="J13" s="118"/>
    </row>
    <row r="14" spans="1:88" s="6" customFormat="1" ht="15" customHeight="1">
      <c r="A14" s="156" t="s">
        <v>3</v>
      </c>
      <c r="B14" s="157" t="s">
        <v>4</v>
      </c>
      <c r="C14" s="157"/>
      <c r="D14" s="157"/>
      <c r="E14" s="157"/>
      <c r="F14" s="157"/>
      <c r="G14" s="157"/>
      <c r="H14" s="157"/>
      <c r="I14" s="157"/>
      <c r="J14" s="157"/>
      <c r="K14" s="149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>
      <c r="A15" s="156"/>
      <c r="B15" s="150" t="s">
        <v>6</v>
      </c>
      <c r="C15" s="151" t="s">
        <v>7</v>
      </c>
      <c r="D15" s="151"/>
      <c r="E15" s="151"/>
      <c r="F15" s="151"/>
      <c r="G15" s="151"/>
      <c r="H15" s="152" t="s">
        <v>8</v>
      </c>
      <c r="I15" s="152"/>
      <c r="J15" s="152"/>
      <c r="K15" s="149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>
      <c r="A16" s="156"/>
      <c r="B16" s="150"/>
      <c r="C16" s="151"/>
      <c r="D16" s="151"/>
      <c r="E16" s="151"/>
      <c r="F16" s="151"/>
      <c r="G16" s="151"/>
      <c r="H16" s="152"/>
      <c r="I16" s="152"/>
      <c r="J16" s="152"/>
      <c r="K16" s="149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>
      <c r="A17" s="156"/>
      <c r="B17" s="80"/>
      <c r="C17" s="80"/>
      <c r="D17" s="81" t="s">
        <v>9</v>
      </c>
      <c r="E17" s="81" t="s">
        <v>10</v>
      </c>
      <c r="F17" s="81" t="s">
        <v>11</v>
      </c>
      <c r="G17" s="81" t="s">
        <v>12</v>
      </c>
      <c r="H17" s="81" t="s">
        <v>13</v>
      </c>
      <c r="I17" s="82" t="s">
        <v>14</v>
      </c>
      <c r="J17" s="11" t="s">
        <v>15</v>
      </c>
      <c r="K17" s="149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>
      <c r="A18" s="116">
        <v>1</v>
      </c>
      <c r="B18" s="116" t="s">
        <v>16</v>
      </c>
      <c r="C18" s="116" t="s">
        <v>17</v>
      </c>
      <c r="D18" s="11">
        <v>4</v>
      </c>
      <c r="E18" s="11">
        <v>5</v>
      </c>
      <c r="F18" s="11">
        <v>6</v>
      </c>
      <c r="G18" s="11">
        <v>7</v>
      </c>
      <c r="H18" s="83">
        <v>8</v>
      </c>
      <c r="I18" s="82">
        <v>9</v>
      </c>
      <c r="J18" s="84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48.75" customHeight="1">
      <c r="A19" s="153" t="s">
        <v>18</v>
      </c>
      <c r="B19" s="154" t="s">
        <v>19</v>
      </c>
      <c r="C19" s="8" t="s">
        <v>20</v>
      </c>
      <c r="D19" s="9">
        <v>10</v>
      </c>
      <c r="E19" s="9">
        <f>F32</f>
        <v>7.4</v>
      </c>
      <c r="F19" s="10">
        <f>IF(D19/E19*100&gt;100,100,D19/E19*100)</f>
        <v>100</v>
      </c>
      <c r="G19" s="11" t="s">
        <v>21</v>
      </c>
      <c r="H19" s="155"/>
      <c r="I19" s="155"/>
      <c r="J19" s="155"/>
      <c r="K19" s="155"/>
    </row>
    <row r="20" spans="1:88" s="5" customFormat="1" ht="36" customHeight="1">
      <c r="A20" s="153"/>
      <c r="B20" s="154"/>
      <c r="C20" s="8" t="s">
        <v>22</v>
      </c>
      <c r="D20" s="9">
        <v>100</v>
      </c>
      <c r="E20" s="12">
        <f>F39</f>
        <v>100</v>
      </c>
      <c r="F20" s="10">
        <f>IF(E20/D20*100&gt;100,100,E20/D20*100)</f>
        <v>100</v>
      </c>
      <c r="G20" s="11" t="s">
        <v>21</v>
      </c>
      <c r="H20" s="155"/>
      <c r="I20" s="155"/>
      <c r="J20" s="155"/>
      <c r="K20" s="155"/>
    </row>
    <row r="21" spans="1:88" s="5" customFormat="1" ht="50.25" customHeight="1">
      <c r="A21" s="153"/>
      <c r="B21" s="154"/>
      <c r="C21" s="8" t="s">
        <v>23</v>
      </c>
      <c r="D21" s="9">
        <v>70</v>
      </c>
      <c r="E21" s="12">
        <f>F42</f>
        <v>80</v>
      </c>
      <c r="F21" s="10">
        <f>IF(E21/D21*100&gt;100,100,E21/D21*100)</f>
        <v>100</v>
      </c>
      <c r="G21" s="11" t="s">
        <v>21</v>
      </c>
      <c r="H21" s="155"/>
      <c r="I21" s="155"/>
      <c r="J21" s="155"/>
      <c r="K21" s="155"/>
    </row>
    <row r="22" spans="1:88" s="5" customFormat="1" ht="16.2">
      <c r="A22" s="153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100</v>
      </c>
      <c r="H22" s="112">
        <f>E47</f>
        <v>1.33</v>
      </c>
      <c r="I22" s="112">
        <f>F47</f>
        <v>1.1100000000000001</v>
      </c>
      <c r="J22" s="10">
        <f>IF(I22/H22*100&gt;100,100,I22/H22*100)</f>
        <v>83.458646616541358</v>
      </c>
      <c r="K22" s="20">
        <f>(J22+G22)/2</f>
        <v>91.729323308270679</v>
      </c>
    </row>
    <row r="24" spans="1:88">
      <c r="B24" s="136" t="s">
        <v>28</v>
      </c>
      <c r="C24" s="136"/>
    </row>
    <row r="25" spans="1:88" s="21" customFormat="1">
      <c r="A25" s="137" t="s">
        <v>29</v>
      </c>
      <c r="B25" s="137"/>
      <c r="C25" s="137"/>
      <c r="D25" s="137"/>
      <c r="E25" s="137"/>
      <c r="F25" s="137"/>
      <c r="G25" s="13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>
      <c r="A26" s="138"/>
      <c r="B26" s="138"/>
      <c r="C26" s="138"/>
      <c r="D26" s="138"/>
      <c r="E26" s="138"/>
      <c r="F26" s="138"/>
      <c r="G26" s="138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>
      <c r="A27" s="139" t="s">
        <v>3</v>
      </c>
      <c r="B27" s="140" t="s">
        <v>4</v>
      </c>
      <c r="C27" s="140"/>
      <c r="D27" s="140"/>
      <c r="E27" s="140"/>
      <c r="F27" s="140"/>
      <c r="G27" s="14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>
      <c r="A28" s="139"/>
      <c r="B28" s="141" t="s">
        <v>30</v>
      </c>
      <c r="C28" s="142"/>
      <c r="D28" s="142"/>
      <c r="E28" s="142"/>
      <c r="F28" s="142"/>
      <c r="G28" s="14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6.6">
      <c r="A29" s="139"/>
      <c r="B29" s="141"/>
      <c r="C29" s="115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>
      <c r="A30" s="24">
        <v>1</v>
      </c>
      <c r="B30" s="24" t="s">
        <v>16</v>
      </c>
      <c r="C30" s="24" t="s">
        <v>17</v>
      </c>
      <c r="D30" s="25">
        <v>4</v>
      </c>
      <c r="E30" s="25">
        <v>5</v>
      </c>
      <c r="F30" s="25">
        <v>6</v>
      </c>
      <c r="G30" s="25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8" s="21" customFormat="1">
      <c r="A31" s="143" t="s">
        <v>18</v>
      </c>
      <c r="B31" s="144" t="s">
        <v>35</v>
      </c>
      <c r="C31" s="26" t="s">
        <v>36</v>
      </c>
      <c r="D31" s="26"/>
      <c r="E31" s="27" t="s">
        <v>37</v>
      </c>
      <c r="F31" s="27" t="s">
        <v>38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8" s="21" customFormat="1" ht="26.4">
      <c r="A32" s="143"/>
      <c r="B32" s="145"/>
      <c r="C32" s="28" t="s">
        <v>40</v>
      </c>
      <c r="D32" s="29" t="s">
        <v>41</v>
      </c>
      <c r="E32" s="30">
        <f>ROUND(((E35/E38)/(E37/100)),1)</f>
        <v>10</v>
      </c>
      <c r="F32" s="30">
        <f>ROUND(((F35/F38)/(F37/100)),1)</f>
        <v>7.4</v>
      </c>
      <c r="G32" s="30">
        <f>IF(E32/F32*100&gt;100,100,E32/F32*100)</f>
        <v>100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78" s="21" customFormat="1">
      <c r="A33" s="143"/>
      <c r="B33" s="145"/>
      <c r="C33" s="31" t="s">
        <v>42</v>
      </c>
      <c r="D33" s="32" t="s">
        <v>43</v>
      </c>
      <c r="E33" s="33">
        <f>E37*E38-E34</f>
        <v>295.65899999999999</v>
      </c>
      <c r="F33" s="33">
        <f>F37*F38-F34</f>
        <v>177.02</v>
      </c>
      <c r="G33" s="33"/>
      <c r="H33" s="34"/>
      <c r="I33" s="3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78" s="21" customFormat="1">
      <c r="A34" s="143"/>
      <c r="B34" s="145"/>
      <c r="C34" s="31" t="s">
        <v>44</v>
      </c>
      <c r="D34" s="32" t="s">
        <v>43</v>
      </c>
      <c r="E34" s="33">
        <f>E35+E36</f>
        <v>32.850999999999999</v>
      </c>
      <c r="F34" s="33">
        <f>F35+F36</f>
        <v>25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</row>
    <row r="35" spans="1:78" s="21" customFormat="1">
      <c r="A35" s="143"/>
      <c r="B35" s="145"/>
      <c r="C35" s="35" t="s">
        <v>45</v>
      </c>
      <c r="D35" s="32" t="s">
        <v>43</v>
      </c>
      <c r="E35" s="36">
        <f>E37*E38*D19%</f>
        <v>32.850999999999999</v>
      </c>
      <c r="F35" s="37">
        <v>15</v>
      </c>
      <c r="G35" s="3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</row>
    <row r="36" spans="1:78" s="21" customFormat="1">
      <c r="A36" s="143"/>
      <c r="B36" s="145"/>
      <c r="C36" s="35" t="s">
        <v>46</v>
      </c>
      <c r="D36" s="32" t="s">
        <v>43</v>
      </c>
      <c r="E36" s="36"/>
      <c r="F36" s="37">
        <v>10</v>
      </c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</row>
    <row r="37" spans="1:78" s="21" customFormat="1">
      <c r="A37" s="143"/>
      <c r="B37" s="145"/>
      <c r="C37" s="31" t="s">
        <v>47</v>
      </c>
      <c r="D37" s="32" t="s">
        <v>48</v>
      </c>
      <c r="E37" s="33">
        <v>247</v>
      </c>
      <c r="F37" s="33">
        <v>182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</row>
    <row r="38" spans="1:78" s="21" customFormat="1">
      <c r="A38" s="143"/>
      <c r="B38" s="145"/>
      <c r="C38" s="31" t="s">
        <v>49</v>
      </c>
      <c r="D38" s="32" t="s">
        <v>50</v>
      </c>
      <c r="E38" s="33">
        <f>E47</f>
        <v>1.33</v>
      </c>
      <c r="F38" s="33">
        <f>F47</f>
        <v>1.1100000000000001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78" s="22" customFormat="1" ht="26.4">
      <c r="A39" s="143"/>
      <c r="B39" s="145"/>
      <c r="C39" s="28" t="s">
        <v>51</v>
      </c>
      <c r="D39" s="29" t="s">
        <v>41</v>
      </c>
      <c r="E39" s="30">
        <f>E41/E40*100</f>
        <v>100</v>
      </c>
      <c r="F39" s="30">
        <f>F41/F40*100</f>
        <v>100</v>
      </c>
      <c r="G39" s="30">
        <f>IF(F39/E39*100&gt;100,100,F39/E39*100)</f>
        <v>100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78" s="21" customFormat="1">
      <c r="A40" s="143"/>
      <c r="B40" s="145"/>
      <c r="C40" s="31" t="s">
        <v>52</v>
      </c>
      <c r="D40" s="32" t="s">
        <v>53</v>
      </c>
      <c r="E40" s="38">
        <f>F40</f>
        <v>4.72</v>
      </c>
      <c r="F40" s="39">
        <v>4.72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78" s="21" customFormat="1">
      <c r="A41" s="143"/>
      <c r="B41" s="145"/>
      <c r="C41" s="31" t="s">
        <v>54</v>
      </c>
      <c r="D41" s="32" t="s">
        <v>53</v>
      </c>
      <c r="E41" s="38">
        <f>E40</f>
        <v>4.72</v>
      </c>
      <c r="F41" s="40">
        <v>4.72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78" s="21" customFormat="1" ht="26.4">
      <c r="A42" s="143"/>
      <c r="B42" s="145"/>
      <c r="C42" s="28" t="s">
        <v>55</v>
      </c>
      <c r="D42" s="29" t="s">
        <v>41</v>
      </c>
      <c r="E42" s="30">
        <f>ROUND((E44/E43*100),1)</f>
        <v>70</v>
      </c>
      <c r="F42" s="30">
        <f>ROUND((F44/F43*100),1)</f>
        <v>80</v>
      </c>
      <c r="G42" s="30">
        <f>IF(F42/E42*100&gt;100,100,F42/E42*100)</f>
        <v>100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78" s="21" customFormat="1">
      <c r="A43" s="143"/>
      <c r="B43" s="145"/>
      <c r="C43" s="31" t="s">
        <v>56</v>
      </c>
      <c r="D43" s="32" t="s">
        <v>50</v>
      </c>
      <c r="E43" s="33">
        <f>F43</f>
        <v>10</v>
      </c>
      <c r="F43" s="41">
        <v>10</v>
      </c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78" s="21" customFormat="1">
      <c r="A44" s="143"/>
      <c r="B44" s="145"/>
      <c r="C44" s="31" t="s">
        <v>57</v>
      </c>
      <c r="D44" s="32" t="s">
        <v>50</v>
      </c>
      <c r="E44" s="33">
        <f>E43*D21%</f>
        <v>7</v>
      </c>
      <c r="F44" s="41">
        <v>8</v>
      </c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78">
      <c r="A45" s="143"/>
      <c r="B45" s="145"/>
      <c r="C45" s="147" t="s">
        <v>12</v>
      </c>
      <c r="D45" s="147"/>
      <c r="E45" s="147"/>
      <c r="F45" s="147"/>
      <c r="G45" s="42">
        <f>(G32+G39+G42)/3</f>
        <v>100</v>
      </c>
    </row>
    <row r="46" spans="1:78" s="21" customFormat="1">
      <c r="A46" s="143"/>
      <c r="B46" s="145"/>
      <c r="C46" s="43" t="s">
        <v>58</v>
      </c>
      <c r="D46" s="43"/>
      <c r="E46" s="44" t="s">
        <v>59</v>
      </c>
      <c r="F46" s="44" t="s">
        <v>60</v>
      </c>
      <c r="G46" s="45" t="s">
        <v>15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1:78" s="21" customFormat="1">
      <c r="A47" s="143"/>
      <c r="B47" s="145"/>
      <c r="C47" s="46" t="s">
        <v>61</v>
      </c>
      <c r="D47" s="47" t="s">
        <v>50</v>
      </c>
      <c r="E47" s="113">
        <f>ROUND(((E48+E49+E50+E57+E58+E59+E51+E52+E53+E54+E55+E56)/12),2)</f>
        <v>1.33</v>
      </c>
      <c r="F47" s="113">
        <f>ROUND(((F48+F49+F50+F57+F58+F59+F51+F52+F53+F54+F55+F56)/9),2)</f>
        <v>1.1100000000000001</v>
      </c>
      <c r="G47" s="30">
        <f>IF(F47/E47*100&gt;100,100,F47/E47*100)</f>
        <v>83.458646616541358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</row>
    <row r="48" spans="1:78" s="21" customFormat="1">
      <c r="A48" s="143"/>
      <c r="B48" s="145"/>
      <c r="C48" s="48" t="s">
        <v>62</v>
      </c>
      <c r="D48" s="49" t="s">
        <v>50</v>
      </c>
      <c r="E48" s="33">
        <v>1</v>
      </c>
      <c r="F48" s="33">
        <v>1</v>
      </c>
      <c r="G48" s="50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s="21" customFormat="1">
      <c r="A49" s="143"/>
      <c r="B49" s="145"/>
      <c r="C49" s="48" t="s">
        <v>63</v>
      </c>
      <c r="D49" s="49" t="s">
        <v>50</v>
      </c>
      <c r="E49" s="33">
        <v>1</v>
      </c>
      <c r="F49" s="33">
        <v>1</v>
      </c>
      <c r="G49" s="50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1:68" s="21" customFormat="1">
      <c r="A50" s="143"/>
      <c r="B50" s="145"/>
      <c r="C50" s="48" t="s">
        <v>64</v>
      </c>
      <c r="D50" s="49" t="s">
        <v>50</v>
      </c>
      <c r="E50" s="33">
        <v>1</v>
      </c>
      <c r="F50" s="33">
        <v>1</v>
      </c>
      <c r="G50" s="50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68" s="21" customFormat="1">
      <c r="A51" s="143"/>
      <c r="B51" s="145"/>
      <c r="C51" s="48" t="s">
        <v>65</v>
      </c>
      <c r="D51" s="49" t="s">
        <v>50</v>
      </c>
      <c r="E51" s="33">
        <v>1</v>
      </c>
      <c r="F51" s="33">
        <v>1</v>
      </c>
      <c r="G51" s="50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1:68" s="21" customFormat="1">
      <c r="A52" s="143"/>
      <c r="B52" s="145"/>
      <c r="C52" s="48" t="s">
        <v>66</v>
      </c>
      <c r="D52" s="49" t="s">
        <v>50</v>
      </c>
      <c r="E52" s="33">
        <v>1</v>
      </c>
      <c r="F52" s="33">
        <v>1</v>
      </c>
      <c r="G52" s="50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:68" s="21" customFormat="1">
      <c r="A53" s="143"/>
      <c r="B53" s="145"/>
      <c r="C53" s="48" t="s">
        <v>67</v>
      </c>
      <c r="D53" s="49" t="s">
        <v>50</v>
      </c>
      <c r="E53" s="33">
        <v>1</v>
      </c>
      <c r="F53" s="33">
        <v>1</v>
      </c>
      <c r="G53" s="50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s="21" customFormat="1">
      <c r="A54" s="143"/>
      <c r="B54" s="145"/>
      <c r="C54" s="48" t="s">
        <v>68</v>
      </c>
      <c r="D54" s="49" t="s">
        <v>50</v>
      </c>
      <c r="E54" s="33">
        <v>1</v>
      </c>
      <c r="F54" s="33">
        <v>1</v>
      </c>
      <c r="G54" s="50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s="21" customFormat="1">
      <c r="A55" s="143"/>
      <c r="B55" s="145"/>
      <c r="C55" s="48" t="s">
        <v>69</v>
      </c>
      <c r="D55" s="49" t="s">
        <v>50</v>
      </c>
      <c r="E55" s="33">
        <v>1</v>
      </c>
      <c r="F55" s="33">
        <v>1</v>
      </c>
      <c r="G55" s="50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68" s="21" customFormat="1">
      <c r="A56" s="143"/>
      <c r="B56" s="145"/>
      <c r="C56" s="48" t="s">
        <v>70</v>
      </c>
      <c r="D56" s="49" t="s">
        <v>50</v>
      </c>
      <c r="E56" s="33">
        <v>2</v>
      </c>
      <c r="F56" s="33">
        <v>2</v>
      </c>
      <c r="G56" s="50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68" s="21" customFormat="1">
      <c r="A57" s="143"/>
      <c r="B57" s="145"/>
      <c r="C57" s="48" t="s">
        <v>71</v>
      </c>
      <c r="D57" s="49" t="s">
        <v>50</v>
      </c>
      <c r="E57" s="33">
        <v>2</v>
      </c>
      <c r="F57" s="33"/>
      <c r="G57" s="50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68" s="21" customFormat="1">
      <c r="A58" s="143"/>
      <c r="B58" s="145"/>
      <c r="C58" s="48" t="s">
        <v>72</v>
      </c>
      <c r="D58" s="49" t="s">
        <v>50</v>
      </c>
      <c r="E58" s="33">
        <v>2</v>
      </c>
      <c r="F58" s="33"/>
      <c r="G58" s="50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:68" s="21" customFormat="1">
      <c r="A59" s="143"/>
      <c r="B59" s="145"/>
      <c r="C59" s="48" t="s">
        <v>73</v>
      </c>
      <c r="D59" s="49" t="s">
        <v>50</v>
      </c>
      <c r="E59" s="33">
        <v>2</v>
      </c>
      <c r="F59" s="33"/>
      <c r="G59" s="50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68">
      <c r="A60" s="143"/>
      <c r="B60" s="146"/>
      <c r="C60" s="148" t="s">
        <v>74</v>
      </c>
      <c r="D60" s="148"/>
      <c r="E60" s="148"/>
      <c r="F60" s="148"/>
      <c r="G60" s="51">
        <f>(G45+G47)/2</f>
        <v>91.729323308270679</v>
      </c>
      <c r="H60" s="34"/>
    </row>
    <row r="61" spans="1:68">
      <c r="B61" s="136"/>
      <c r="C61" s="136"/>
      <c r="H61" s="34"/>
      <c r="I61" s="34"/>
      <c r="J61" s="34"/>
      <c r="K61" s="34"/>
      <c r="L61" s="34"/>
      <c r="M61" s="34"/>
    </row>
    <row r="62" spans="1:68">
      <c r="B62" s="136" t="s">
        <v>28</v>
      </c>
      <c r="C62" s="136"/>
    </row>
  </sheetData>
  <mergeCells count="30">
    <mergeCell ref="A2:J2"/>
    <mergeCell ref="A3:J3"/>
    <mergeCell ref="A4:J4"/>
    <mergeCell ref="A5:J5"/>
    <mergeCell ref="A7:J7"/>
    <mergeCell ref="K14:K17"/>
    <mergeCell ref="B15:B16"/>
    <mergeCell ref="C15:G16"/>
    <mergeCell ref="H15:J16"/>
    <mergeCell ref="A19:A22"/>
    <mergeCell ref="B19:B21"/>
    <mergeCell ref="H19:H21"/>
    <mergeCell ref="I19:I21"/>
    <mergeCell ref="J19:J21"/>
    <mergeCell ref="K19:K21"/>
    <mergeCell ref="A14:A17"/>
    <mergeCell ref="B14:J14"/>
    <mergeCell ref="B62:C62"/>
    <mergeCell ref="B24:C24"/>
    <mergeCell ref="A25:G25"/>
    <mergeCell ref="A26:G26"/>
    <mergeCell ref="A27:A29"/>
    <mergeCell ref="B27:G27"/>
    <mergeCell ref="B28:B29"/>
    <mergeCell ref="C28:G28"/>
    <mergeCell ref="A31:A60"/>
    <mergeCell ref="B31:B60"/>
    <mergeCell ref="C45:F45"/>
    <mergeCell ref="C60:F60"/>
    <mergeCell ref="B61:C6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2:CJ62"/>
  <sheetViews>
    <sheetView view="pageBreakPreview" topLeftCell="A26" zoomScale="75" zoomScaleNormal="70" zoomScaleSheetLayoutView="75" workbookViewId="0">
      <selection activeCell="F48" sqref="F48"/>
    </sheetView>
  </sheetViews>
  <sheetFormatPr defaultColWidth="9.109375" defaultRowHeight="15.6"/>
  <cols>
    <col min="1" max="1" width="4.88671875" style="1" customWidth="1"/>
    <col min="2" max="2" width="12.6640625" style="110" customWidth="1"/>
    <col min="3" max="3" width="92" style="1" customWidth="1"/>
    <col min="4" max="4" width="10.44140625" style="2" customWidth="1"/>
    <col min="5" max="6" width="10" style="2" customWidth="1"/>
    <col min="7" max="7" width="7.5546875" style="3" customWidth="1"/>
    <col min="8" max="8" width="9.44140625" style="4" customWidth="1"/>
    <col min="9" max="10" width="12.6640625" style="4" bestFit="1" customWidth="1"/>
    <col min="11" max="11" width="9.109375" style="4"/>
    <col min="12" max="13" width="5.109375" style="4" customWidth="1"/>
    <col min="14" max="14" width="7.33203125" style="4" customWidth="1"/>
    <col min="15" max="16384" width="9.109375" style="4"/>
  </cols>
  <sheetData>
    <row r="2" spans="1:88" customFormat="1" ht="17.399999999999999">
      <c r="A2" s="158" t="s">
        <v>0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88" customFormat="1" ht="17.399999999999999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88" customFormat="1" ht="18">
      <c r="A4" s="159" t="s">
        <v>2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88" customFormat="1" ht="17.399999999999999">
      <c r="A5" s="158" t="s">
        <v>266</v>
      </c>
      <c r="B5" s="158"/>
      <c r="C5" s="158"/>
      <c r="D5" s="158"/>
      <c r="E5" s="158"/>
      <c r="F5" s="158"/>
      <c r="G5" s="158"/>
      <c r="H5" s="158"/>
      <c r="I5" s="158"/>
      <c r="J5" s="158"/>
    </row>
    <row r="6" spans="1:88" customFormat="1" ht="17.399999999999999">
      <c r="A6" s="106"/>
      <c r="B6" s="106"/>
      <c r="C6" s="106"/>
      <c r="D6" s="106"/>
      <c r="E6" s="106"/>
      <c r="F6" s="106"/>
      <c r="G6" s="106"/>
      <c r="H6" s="106"/>
      <c r="I6" s="106"/>
      <c r="J6" s="106"/>
    </row>
    <row r="7" spans="1:88" customFormat="1" ht="14.4">
      <c r="A7" s="160" t="s">
        <v>264</v>
      </c>
      <c r="B7" s="160"/>
      <c r="C7" s="160"/>
      <c r="D7" s="160"/>
      <c r="E7" s="160"/>
      <c r="F7" s="160"/>
      <c r="G7" s="160"/>
      <c r="H7" s="160"/>
      <c r="I7" s="160"/>
      <c r="J7" s="160"/>
    </row>
    <row r="8" spans="1:88" customFormat="1" ht="19.2">
      <c r="A8" s="79"/>
      <c r="B8" s="107"/>
      <c r="C8" s="107"/>
      <c r="D8" s="107"/>
      <c r="E8" s="107"/>
      <c r="F8" s="107"/>
      <c r="G8" s="107"/>
      <c r="H8" s="107"/>
      <c r="I8" s="107"/>
      <c r="J8" s="107"/>
    </row>
    <row r="9" spans="1:88" customFormat="1" ht="18.600000000000001">
      <c r="A9" s="88" t="s">
        <v>133</v>
      </c>
      <c r="B9" s="107"/>
      <c r="C9" s="107"/>
      <c r="D9" s="107"/>
      <c r="E9" s="107"/>
      <c r="F9" s="107"/>
      <c r="G9" s="107"/>
      <c r="H9" s="107"/>
      <c r="I9" s="107"/>
      <c r="J9" s="107"/>
    </row>
    <row r="10" spans="1:88" customFormat="1" ht="19.2">
      <c r="A10" s="79" t="s">
        <v>135</v>
      </c>
      <c r="B10" s="107"/>
      <c r="C10" s="107"/>
      <c r="D10" s="107"/>
      <c r="E10" s="107"/>
      <c r="F10" s="107"/>
      <c r="G10" s="107"/>
      <c r="H10" s="107"/>
      <c r="I10" s="107"/>
      <c r="J10" s="107"/>
    </row>
    <row r="11" spans="1:88" customFormat="1" ht="19.2">
      <c r="A11" s="79" t="s">
        <v>137</v>
      </c>
      <c r="B11" s="107"/>
      <c r="C11" s="107"/>
      <c r="D11" s="107"/>
      <c r="E11" s="107"/>
      <c r="F11" s="107"/>
      <c r="G11" s="107"/>
      <c r="H11" s="107"/>
      <c r="I11" s="107"/>
      <c r="J11" s="107"/>
    </row>
    <row r="12" spans="1:88" customFormat="1" ht="19.2">
      <c r="A12" s="79" t="s">
        <v>134</v>
      </c>
      <c r="B12" s="107"/>
      <c r="C12" s="107"/>
      <c r="D12" s="107"/>
      <c r="E12" s="107"/>
      <c r="F12" s="107"/>
      <c r="G12" s="107"/>
      <c r="H12" s="107"/>
      <c r="I12" s="107"/>
      <c r="J12" s="107"/>
    </row>
    <row r="13" spans="1:88" customFormat="1" ht="19.2">
      <c r="A13" s="79" t="s">
        <v>112</v>
      </c>
      <c r="B13" s="107"/>
      <c r="C13" s="107"/>
      <c r="D13" s="107"/>
      <c r="E13" s="107"/>
      <c r="F13" s="107"/>
      <c r="G13" s="107"/>
      <c r="H13" s="107"/>
      <c r="I13" s="107"/>
      <c r="J13" s="107"/>
    </row>
    <row r="14" spans="1:88" s="6" customFormat="1" ht="15" customHeight="1">
      <c r="A14" s="156" t="s">
        <v>3</v>
      </c>
      <c r="B14" s="157" t="s">
        <v>4</v>
      </c>
      <c r="C14" s="157"/>
      <c r="D14" s="157"/>
      <c r="E14" s="157"/>
      <c r="F14" s="157"/>
      <c r="G14" s="157"/>
      <c r="H14" s="157"/>
      <c r="I14" s="157"/>
      <c r="J14" s="157"/>
      <c r="K14" s="149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>
      <c r="A15" s="156"/>
      <c r="B15" s="150" t="s">
        <v>6</v>
      </c>
      <c r="C15" s="151" t="s">
        <v>7</v>
      </c>
      <c r="D15" s="151"/>
      <c r="E15" s="151"/>
      <c r="F15" s="151"/>
      <c r="G15" s="151"/>
      <c r="H15" s="152" t="s">
        <v>8</v>
      </c>
      <c r="I15" s="152"/>
      <c r="J15" s="152"/>
      <c r="K15" s="149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>
      <c r="A16" s="156"/>
      <c r="B16" s="150"/>
      <c r="C16" s="151"/>
      <c r="D16" s="151"/>
      <c r="E16" s="151"/>
      <c r="F16" s="151"/>
      <c r="G16" s="151"/>
      <c r="H16" s="152"/>
      <c r="I16" s="152"/>
      <c r="J16" s="152"/>
      <c r="K16" s="149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>
      <c r="A17" s="156"/>
      <c r="B17" s="80"/>
      <c r="C17" s="80"/>
      <c r="D17" s="81" t="s">
        <v>9</v>
      </c>
      <c r="E17" s="81" t="s">
        <v>10</v>
      </c>
      <c r="F17" s="81" t="s">
        <v>11</v>
      </c>
      <c r="G17" s="81" t="s">
        <v>12</v>
      </c>
      <c r="H17" s="81" t="s">
        <v>13</v>
      </c>
      <c r="I17" s="82" t="s">
        <v>14</v>
      </c>
      <c r="J17" s="11" t="s">
        <v>15</v>
      </c>
      <c r="K17" s="149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>
      <c r="A18" s="108">
        <v>1</v>
      </c>
      <c r="B18" s="108" t="s">
        <v>16</v>
      </c>
      <c r="C18" s="108" t="s">
        <v>17</v>
      </c>
      <c r="D18" s="11">
        <v>4</v>
      </c>
      <c r="E18" s="11">
        <v>5</v>
      </c>
      <c r="F18" s="11">
        <v>6</v>
      </c>
      <c r="G18" s="11">
        <v>7</v>
      </c>
      <c r="H18" s="83">
        <v>8</v>
      </c>
      <c r="I18" s="82">
        <v>9</v>
      </c>
      <c r="J18" s="84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48.75" customHeight="1">
      <c r="A19" s="153" t="s">
        <v>18</v>
      </c>
      <c r="B19" s="154" t="s">
        <v>19</v>
      </c>
      <c r="C19" s="8" t="s">
        <v>20</v>
      </c>
      <c r="D19" s="9">
        <v>10</v>
      </c>
      <c r="E19" s="9">
        <f>F32</f>
        <v>8.6999999999999993</v>
      </c>
      <c r="F19" s="10">
        <f>IF(D19/E19*100&gt;100,100,D19/E19*100)</f>
        <v>100</v>
      </c>
      <c r="G19" s="11" t="s">
        <v>21</v>
      </c>
      <c r="H19" s="155"/>
      <c r="I19" s="155"/>
      <c r="J19" s="155"/>
      <c r="K19" s="155"/>
    </row>
    <row r="20" spans="1:88" s="5" customFormat="1" ht="36" customHeight="1">
      <c r="A20" s="153"/>
      <c r="B20" s="154"/>
      <c r="C20" s="8" t="s">
        <v>22</v>
      </c>
      <c r="D20" s="9">
        <v>100</v>
      </c>
      <c r="E20" s="12">
        <f>F39</f>
        <v>100</v>
      </c>
      <c r="F20" s="10">
        <f>IF(E20/D20*100&gt;100,100,E20/D20*100)</f>
        <v>100</v>
      </c>
      <c r="G20" s="11" t="s">
        <v>21</v>
      </c>
      <c r="H20" s="155"/>
      <c r="I20" s="155"/>
      <c r="J20" s="155"/>
      <c r="K20" s="155"/>
    </row>
    <row r="21" spans="1:88" s="5" customFormat="1" ht="50.25" customHeight="1">
      <c r="A21" s="153"/>
      <c r="B21" s="154"/>
      <c r="C21" s="8" t="s">
        <v>23</v>
      </c>
      <c r="D21" s="9">
        <v>70</v>
      </c>
      <c r="E21" s="12">
        <f>F42</f>
        <v>80</v>
      </c>
      <c r="F21" s="10">
        <f>IF(E21/D21*100&gt;100,100,E21/D21*100)</f>
        <v>100</v>
      </c>
      <c r="G21" s="11" t="s">
        <v>21</v>
      </c>
      <c r="H21" s="155"/>
      <c r="I21" s="155"/>
      <c r="J21" s="155"/>
      <c r="K21" s="155"/>
    </row>
    <row r="22" spans="1:88" s="5" customFormat="1" ht="16.2">
      <c r="A22" s="153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100</v>
      </c>
      <c r="H22" s="112">
        <f>E47</f>
        <v>4</v>
      </c>
      <c r="I22" s="112">
        <f>F47</f>
        <v>7</v>
      </c>
      <c r="J22" s="10">
        <f>IF(I22/H22*100&gt;100,100,I22/H22*100)</f>
        <v>100</v>
      </c>
      <c r="K22" s="20">
        <f>(J22+G22)/2</f>
        <v>100</v>
      </c>
    </row>
    <row r="24" spans="1:88">
      <c r="B24" s="136" t="s">
        <v>28</v>
      </c>
      <c r="C24" s="136"/>
    </row>
    <row r="25" spans="1:88" s="21" customFormat="1">
      <c r="A25" s="137" t="s">
        <v>29</v>
      </c>
      <c r="B25" s="137"/>
      <c r="C25" s="137"/>
      <c r="D25" s="137"/>
      <c r="E25" s="137"/>
      <c r="F25" s="137"/>
      <c r="G25" s="13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>
      <c r="A26" s="138"/>
      <c r="B26" s="138"/>
      <c r="C26" s="138"/>
      <c r="D26" s="138"/>
      <c r="E26" s="138"/>
      <c r="F26" s="138"/>
      <c r="G26" s="138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>
      <c r="A27" s="139" t="s">
        <v>3</v>
      </c>
      <c r="B27" s="140" t="s">
        <v>4</v>
      </c>
      <c r="C27" s="140"/>
      <c r="D27" s="140"/>
      <c r="E27" s="140"/>
      <c r="F27" s="140"/>
      <c r="G27" s="14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>
      <c r="A28" s="139"/>
      <c r="B28" s="141" t="s">
        <v>30</v>
      </c>
      <c r="C28" s="142"/>
      <c r="D28" s="142"/>
      <c r="E28" s="142"/>
      <c r="F28" s="142"/>
      <c r="G28" s="14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6.6">
      <c r="A29" s="139"/>
      <c r="B29" s="141"/>
      <c r="C29" s="111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>
      <c r="A30" s="24">
        <v>1</v>
      </c>
      <c r="B30" s="24" t="s">
        <v>16</v>
      </c>
      <c r="C30" s="24" t="s">
        <v>17</v>
      </c>
      <c r="D30" s="25">
        <v>4</v>
      </c>
      <c r="E30" s="25">
        <v>5</v>
      </c>
      <c r="F30" s="25">
        <v>6</v>
      </c>
      <c r="G30" s="25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8" s="21" customFormat="1">
      <c r="A31" s="143" t="s">
        <v>18</v>
      </c>
      <c r="B31" s="144" t="s">
        <v>35</v>
      </c>
      <c r="C31" s="26" t="s">
        <v>36</v>
      </c>
      <c r="D31" s="26"/>
      <c r="E31" s="27" t="s">
        <v>37</v>
      </c>
      <c r="F31" s="27" t="s">
        <v>38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8" s="21" customFormat="1" ht="26.4">
      <c r="A32" s="143"/>
      <c r="B32" s="145"/>
      <c r="C32" s="28" t="s">
        <v>40</v>
      </c>
      <c r="D32" s="29" t="s">
        <v>41</v>
      </c>
      <c r="E32" s="30">
        <f>ROUND(((E35/E38)/(E37/100)),1)</f>
        <v>10</v>
      </c>
      <c r="F32" s="30">
        <f>ROUND(((F35/F38)/(F37/100)),1)</f>
        <v>8.6999999999999993</v>
      </c>
      <c r="G32" s="30">
        <f>IF(E32/F32*100&gt;100,100,E32/F32*100)</f>
        <v>100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78" s="21" customFormat="1">
      <c r="A33" s="143"/>
      <c r="B33" s="145"/>
      <c r="C33" s="31" t="s">
        <v>42</v>
      </c>
      <c r="D33" s="32" t="s">
        <v>43</v>
      </c>
      <c r="E33" s="33">
        <f>E37*E38-E34</f>
        <v>889.2</v>
      </c>
      <c r="F33" s="33">
        <f>F37*F38-F34</f>
        <v>876</v>
      </c>
      <c r="G33" s="33"/>
      <c r="H33" s="34">
        <v>876</v>
      </c>
      <c r="I33" s="34">
        <f>H33-F33</f>
        <v>0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78" s="21" customFormat="1">
      <c r="A34" s="143"/>
      <c r="B34" s="145"/>
      <c r="C34" s="31" t="s">
        <v>44</v>
      </c>
      <c r="D34" s="32" t="s">
        <v>43</v>
      </c>
      <c r="E34" s="33">
        <f>E35+E36</f>
        <v>98.800000000000011</v>
      </c>
      <c r="F34" s="33">
        <f>F35+F36</f>
        <v>398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</row>
    <row r="35" spans="1:78" s="21" customFormat="1">
      <c r="A35" s="143"/>
      <c r="B35" s="145"/>
      <c r="C35" s="35" t="s">
        <v>45</v>
      </c>
      <c r="D35" s="32" t="s">
        <v>43</v>
      </c>
      <c r="E35" s="36">
        <f>E37*E38*D19%</f>
        <v>98.800000000000011</v>
      </c>
      <c r="F35" s="37">
        <v>111</v>
      </c>
      <c r="G35" s="3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</row>
    <row r="36" spans="1:78" s="21" customFormat="1">
      <c r="A36" s="143"/>
      <c r="B36" s="145"/>
      <c r="C36" s="35" t="s">
        <v>46</v>
      </c>
      <c r="D36" s="32" t="s">
        <v>43</v>
      </c>
      <c r="E36" s="36"/>
      <c r="F36" s="37">
        <f>377-90</f>
        <v>287</v>
      </c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</row>
    <row r="37" spans="1:78" s="21" customFormat="1">
      <c r="A37" s="143"/>
      <c r="B37" s="145"/>
      <c r="C37" s="31" t="s">
        <v>47</v>
      </c>
      <c r="D37" s="32" t="s">
        <v>48</v>
      </c>
      <c r="E37" s="33">
        <v>247</v>
      </c>
      <c r="F37" s="33">
        <v>182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</row>
    <row r="38" spans="1:78" s="21" customFormat="1">
      <c r="A38" s="143"/>
      <c r="B38" s="145"/>
      <c r="C38" s="31" t="s">
        <v>49</v>
      </c>
      <c r="D38" s="32" t="s">
        <v>50</v>
      </c>
      <c r="E38" s="33">
        <f>E47</f>
        <v>4</v>
      </c>
      <c r="F38" s="33">
        <f>F47</f>
        <v>7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78" s="22" customFormat="1" ht="26.4">
      <c r="A39" s="143"/>
      <c r="B39" s="145"/>
      <c r="C39" s="28" t="s">
        <v>51</v>
      </c>
      <c r="D39" s="29" t="s">
        <v>41</v>
      </c>
      <c r="E39" s="30">
        <f>E41/E40*100</f>
        <v>100</v>
      </c>
      <c r="F39" s="30">
        <f>F41/F40*100</f>
        <v>100</v>
      </c>
      <c r="G39" s="30">
        <f>IF(F39/E39*100&gt;100,100,F39/E39*100)</f>
        <v>100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78" s="21" customFormat="1">
      <c r="A40" s="143"/>
      <c r="B40" s="145"/>
      <c r="C40" s="31" t="s">
        <v>52</v>
      </c>
      <c r="D40" s="32" t="s">
        <v>53</v>
      </c>
      <c r="E40" s="38">
        <f>F40</f>
        <v>4.72</v>
      </c>
      <c r="F40" s="39">
        <v>4.72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78" s="21" customFormat="1">
      <c r="A41" s="143"/>
      <c r="B41" s="145"/>
      <c r="C41" s="31" t="s">
        <v>54</v>
      </c>
      <c r="D41" s="32" t="s">
        <v>53</v>
      </c>
      <c r="E41" s="38">
        <f>E40</f>
        <v>4.72</v>
      </c>
      <c r="F41" s="40">
        <v>4.72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78" s="21" customFormat="1" ht="26.4">
      <c r="A42" s="143"/>
      <c r="B42" s="145"/>
      <c r="C42" s="28" t="s">
        <v>55</v>
      </c>
      <c r="D42" s="29" t="s">
        <v>41</v>
      </c>
      <c r="E42" s="30">
        <f>ROUND((E44/E43*100),1)</f>
        <v>70</v>
      </c>
      <c r="F42" s="30">
        <f>ROUND((F44/F43*100),1)</f>
        <v>80</v>
      </c>
      <c r="G42" s="30">
        <f>IF(F42/E42*100&gt;100,100,F42/E42*100)</f>
        <v>100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78" s="21" customFormat="1">
      <c r="A43" s="143"/>
      <c r="B43" s="145"/>
      <c r="C43" s="31" t="s">
        <v>56</v>
      </c>
      <c r="D43" s="32" t="s">
        <v>50</v>
      </c>
      <c r="E43" s="33">
        <f>F43</f>
        <v>10</v>
      </c>
      <c r="F43" s="41">
        <v>10</v>
      </c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78" s="21" customFormat="1">
      <c r="A44" s="143"/>
      <c r="B44" s="145"/>
      <c r="C44" s="31" t="s">
        <v>57</v>
      </c>
      <c r="D44" s="32" t="s">
        <v>50</v>
      </c>
      <c r="E44" s="33">
        <f>E43*D21%</f>
        <v>7</v>
      </c>
      <c r="F44" s="41">
        <v>8</v>
      </c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78">
      <c r="A45" s="143"/>
      <c r="B45" s="145"/>
      <c r="C45" s="147" t="s">
        <v>12</v>
      </c>
      <c r="D45" s="147"/>
      <c r="E45" s="147"/>
      <c r="F45" s="147"/>
      <c r="G45" s="42">
        <f>(G32+G39+G42)/3</f>
        <v>100</v>
      </c>
    </row>
    <row r="46" spans="1:78" s="21" customFormat="1">
      <c r="A46" s="143"/>
      <c r="B46" s="145"/>
      <c r="C46" s="43" t="s">
        <v>58</v>
      </c>
      <c r="D46" s="43"/>
      <c r="E46" s="44" t="s">
        <v>59</v>
      </c>
      <c r="F46" s="44" t="s">
        <v>60</v>
      </c>
      <c r="G46" s="45" t="s">
        <v>15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1:78" s="21" customFormat="1">
      <c r="A47" s="143"/>
      <c r="B47" s="145"/>
      <c r="C47" s="46" t="s">
        <v>61</v>
      </c>
      <c r="D47" s="47" t="s">
        <v>50</v>
      </c>
      <c r="E47" s="113">
        <f>ROUND(((E48+E49+E50+E57+E58+E59+E51+E52+E53+E54+E55+E56)/12),2)</f>
        <v>4</v>
      </c>
      <c r="F47" s="113">
        <f>ROUND(((F48+F49+F50+F57+F58+F59+F51+F52+F53+F54+F55+F56)/9),2)</f>
        <v>7</v>
      </c>
      <c r="G47" s="30">
        <f>IF(F47/E47*100&gt;100,100,F47/E47*100)</f>
        <v>100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</row>
    <row r="48" spans="1:78" s="21" customFormat="1">
      <c r="A48" s="143"/>
      <c r="B48" s="145"/>
      <c r="C48" s="48" t="s">
        <v>62</v>
      </c>
      <c r="D48" s="49" t="s">
        <v>50</v>
      </c>
      <c r="E48" s="33">
        <v>6</v>
      </c>
      <c r="F48" s="33">
        <v>7</v>
      </c>
      <c r="G48" s="50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s="21" customFormat="1">
      <c r="A49" s="143"/>
      <c r="B49" s="145"/>
      <c r="C49" s="48" t="s">
        <v>63</v>
      </c>
      <c r="D49" s="49" t="s">
        <v>50</v>
      </c>
      <c r="E49" s="33">
        <v>6</v>
      </c>
      <c r="F49" s="33">
        <v>7</v>
      </c>
      <c r="G49" s="50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1:68" s="21" customFormat="1">
      <c r="A50" s="143"/>
      <c r="B50" s="145"/>
      <c r="C50" s="48" t="s">
        <v>64</v>
      </c>
      <c r="D50" s="49" t="s">
        <v>50</v>
      </c>
      <c r="E50" s="33">
        <v>6</v>
      </c>
      <c r="F50" s="33">
        <v>8</v>
      </c>
      <c r="G50" s="50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68" s="21" customFormat="1">
      <c r="A51" s="143"/>
      <c r="B51" s="145"/>
      <c r="C51" s="48" t="s">
        <v>65</v>
      </c>
      <c r="D51" s="49" t="s">
        <v>50</v>
      </c>
      <c r="E51" s="33">
        <v>6</v>
      </c>
      <c r="F51" s="33">
        <v>8</v>
      </c>
      <c r="G51" s="50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1:68" s="21" customFormat="1">
      <c r="A52" s="143"/>
      <c r="B52" s="145"/>
      <c r="C52" s="48" t="s">
        <v>66</v>
      </c>
      <c r="D52" s="49" t="s">
        <v>50</v>
      </c>
      <c r="E52" s="33">
        <v>6</v>
      </c>
      <c r="F52" s="33">
        <v>8</v>
      </c>
      <c r="G52" s="50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:68" s="21" customFormat="1">
      <c r="A53" s="143"/>
      <c r="B53" s="145"/>
      <c r="C53" s="48" t="s">
        <v>67</v>
      </c>
      <c r="D53" s="49" t="s">
        <v>50</v>
      </c>
      <c r="E53" s="33">
        <v>6</v>
      </c>
      <c r="F53" s="33">
        <v>8</v>
      </c>
      <c r="G53" s="50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s="21" customFormat="1">
      <c r="A54" s="143"/>
      <c r="B54" s="145"/>
      <c r="C54" s="48" t="s">
        <v>68</v>
      </c>
      <c r="D54" s="49" t="s">
        <v>50</v>
      </c>
      <c r="E54" s="33">
        <v>6</v>
      </c>
      <c r="F54" s="33">
        <v>8</v>
      </c>
      <c r="G54" s="50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s="21" customFormat="1">
      <c r="A55" s="143"/>
      <c r="B55" s="145"/>
      <c r="C55" s="48" t="s">
        <v>69</v>
      </c>
      <c r="D55" s="49" t="s">
        <v>50</v>
      </c>
      <c r="E55" s="33">
        <v>6</v>
      </c>
      <c r="F55" s="33">
        <v>9</v>
      </c>
      <c r="G55" s="50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68" s="21" customFormat="1">
      <c r="A56" s="143"/>
      <c r="B56" s="145"/>
      <c r="C56" s="48" t="s">
        <v>70</v>
      </c>
      <c r="D56" s="49" t="s">
        <v>50</v>
      </c>
      <c r="E56" s="33">
        <v>0</v>
      </c>
      <c r="F56" s="33">
        <v>0</v>
      </c>
      <c r="G56" s="50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68" s="21" customFormat="1">
      <c r="A57" s="143"/>
      <c r="B57" s="145"/>
      <c r="C57" s="48" t="s">
        <v>71</v>
      </c>
      <c r="D57" s="49" t="s">
        <v>50</v>
      </c>
      <c r="E57" s="33">
        <v>0</v>
      </c>
      <c r="F57" s="33"/>
      <c r="G57" s="50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68" s="21" customFormat="1">
      <c r="A58" s="143"/>
      <c r="B58" s="145"/>
      <c r="C58" s="48" t="s">
        <v>72</v>
      </c>
      <c r="D58" s="49" t="s">
        <v>50</v>
      </c>
      <c r="E58" s="33">
        <v>0</v>
      </c>
      <c r="F58" s="33"/>
      <c r="G58" s="50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:68" s="21" customFormat="1">
      <c r="A59" s="143"/>
      <c r="B59" s="145"/>
      <c r="C59" s="48" t="s">
        <v>73</v>
      </c>
      <c r="D59" s="49" t="s">
        <v>50</v>
      </c>
      <c r="E59" s="33">
        <v>0</v>
      </c>
      <c r="F59" s="33"/>
      <c r="G59" s="50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68">
      <c r="A60" s="143"/>
      <c r="B60" s="146"/>
      <c r="C60" s="148" t="s">
        <v>74</v>
      </c>
      <c r="D60" s="148"/>
      <c r="E60" s="148"/>
      <c r="F60" s="148"/>
      <c r="G60" s="51">
        <f>(G45+G47)/2</f>
        <v>100</v>
      </c>
      <c r="H60" s="34"/>
    </row>
    <row r="61" spans="1:68">
      <c r="B61" s="136"/>
      <c r="C61" s="136"/>
      <c r="H61" s="34"/>
      <c r="I61" s="34"/>
      <c r="J61" s="34"/>
      <c r="K61" s="34"/>
      <c r="L61" s="34"/>
      <c r="M61" s="34"/>
    </row>
    <row r="62" spans="1:68">
      <c r="B62" s="136" t="s">
        <v>28</v>
      </c>
      <c r="C62" s="136"/>
    </row>
  </sheetData>
  <mergeCells count="30">
    <mergeCell ref="A2:J2"/>
    <mergeCell ref="A3:J3"/>
    <mergeCell ref="A4:J4"/>
    <mergeCell ref="A5:J5"/>
    <mergeCell ref="A7:J7"/>
    <mergeCell ref="K14:K17"/>
    <mergeCell ref="B15:B16"/>
    <mergeCell ref="C15:G16"/>
    <mergeCell ref="H15:J16"/>
    <mergeCell ref="A19:A22"/>
    <mergeCell ref="B19:B21"/>
    <mergeCell ref="H19:H21"/>
    <mergeCell ref="I19:I21"/>
    <mergeCell ref="J19:J21"/>
    <mergeCell ref="K19:K21"/>
    <mergeCell ref="A14:A17"/>
    <mergeCell ref="B14:J14"/>
    <mergeCell ref="B62:C62"/>
    <mergeCell ref="B24:C24"/>
    <mergeCell ref="A25:G25"/>
    <mergeCell ref="A26:G26"/>
    <mergeCell ref="A27:A29"/>
    <mergeCell ref="B27:G27"/>
    <mergeCell ref="B28:B29"/>
    <mergeCell ref="C28:G28"/>
    <mergeCell ref="A31:A60"/>
    <mergeCell ref="B31:B60"/>
    <mergeCell ref="C45:F45"/>
    <mergeCell ref="C60:F60"/>
    <mergeCell ref="B61:C61"/>
  </mergeCells>
  <pageMargins left="0.7" right="0.7" top="0.75" bottom="0.75" header="0.3" footer="0.3"/>
  <pageSetup paperSize="9" scale="30" orientation="portrait" horizontalDpi="180" verticalDpi="180" r:id="rId1"/>
  <colBreaks count="1" manualBreakCount="1">
    <brk id="23" max="6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2:CJ62"/>
  <sheetViews>
    <sheetView topLeftCell="A22" zoomScale="70" zoomScaleNormal="70" workbookViewId="0">
      <selection activeCell="F48" sqref="F48"/>
    </sheetView>
  </sheetViews>
  <sheetFormatPr defaultColWidth="9.109375" defaultRowHeight="15.6"/>
  <cols>
    <col min="1" max="1" width="4.88671875" style="1" customWidth="1"/>
    <col min="2" max="2" width="12.6640625" style="65" customWidth="1"/>
    <col min="3" max="3" width="92" style="1" customWidth="1"/>
    <col min="4" max="4" width="10.44140625" style="2" customWidth="1"/>
    <col min="5" max="6" width="10" style="2" customWidth="1"/>
    <col min="7" max="7" width="7.5546875" style="3" customWidth="1"/>
    <col min="8" max="8" width="9.44140625" style="4" customWidth="1"/>
    <col min="9" max="10" width="12.6640625" style="4" bestFit="1" customWidth="1"/>
    <col min="11" max="11" width="9.109375" style="4"/>
    <col min="12" max="13" width="5.109375" style="4" customWidth="1"/>
    <col min="14" max="14" width="7.33203125" style="4" customWidth="1"/>
    <col min="15" max="16384" width="9.109375" style="4"/>
  </cols>
  <sheetData>
    <row r="2" spans="1:88" customFormat="1" ht="17.399999999999999">
      <c r="A2" s="158" t="s">
        <v>0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88" customFormat="1" ht="17.399999999999999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88" customFormat="1" ht="18">
      <c r="A4" s="159" t="s">
        <v>2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88" customFormat="1" ht="17.399999999999999">
      <c r="A5" s="158" t="s">
        <v>266</v>
      </c>
      <c r="B5" s="158"/>
      <c r="C5" s="158"/>
      <c r="D5" s="158"/>
      <c r="E5" s="158"/>
      <c r="F5" s="158"/>
      <c r="G5" s="158"/>
      <c r="H5" s="158"/>
      <c r="I5" s="158"/>
      <c r="J5" s="158"/>
    </row>
    <row r="6" spans="1:88" customFormat="1" ht="17.399999999999999">
      <c r="A6" s="69"/>
      <c r="B6" s="69"/>
      <c r="C6" s="69"/>
      <c r="D6" s="69"/>
      <c r="E6" s="69"/>
      <c r="F6" s="69"/>
      <c r="G6" s="69"/>
      <c r="H6" s="69"/>
      <c r="I6" s="69"/>
      <c r="J6" s="69"/>
    </row>
    <row r="7" spans="1:88" customFormat="1" ht="14.4">
      <c r="A7" s="160" t="s">
        <v>264</v>
      </c>
      <c r="B7" s="160"/>
      <c r="C7" s="160"/>
      <c r="D7" s="160"/>
      <c r="E7" s="160"/>
      <c r="F7" s="160"/>
      <c r="G7" s="160"/>
      <c r="H7" s="160"/>
      <c r="I7" s="160"/>
      <c r="J7" s="160"/>
    </row>
    <row r="8" spans="1:88" customFormat="1" ht="19.2">
      <c r="A8" s="79"/>
      <c r="B8" s="70"/>
      <c r="C8" s="70"/>
      <c r="D8" s="70"/>
      <c r="E8" s="70"/>
      <c r="F8" s="70"/>
      <c r="G8" s="70"/>
      <c r="H8" s="70"/>
      <c r="I8" s="70"/>
      <c r="J8" s="70"/>
    </row>
    <row r="9" spans="1:88" customFormat="1" ht="18.600000000000001">
      <c r="A9" s="88" t="s">
        <v>133</v>
      </c>
      <c r="B9" s="70"/>
      <c r="C9" s="70"/>
      <c r="D9" s="70"/>
      <c r="E9" s="70"/>
      <c r="F9" s="70"/>
      <c r="G9" s="70"/>
      <c r="H9" s="70"/>
      <c r="I9" s="70"/>
      <c r="J9" s="70"/>
    </row>
    <row r="10" spans="1:88" customFormat="1" ht="19.2">
      <c r="A10" s="79" t="s">
        <v>135</v>
      </c>
      <c r="B10" s="70"/>
      <c r="C10" s="70"/>
      <c r="D10" s="70"/>
      <c r="E10" s="70"/>
      <c r="F10" s="70"/>
      <c r="G10" s="70"/>
      <c r="H10" s="70"/>
      <c r="I10" s="70"/>
      <c r="J10" s="70"/>
    </row>
    <row r="11" spans="1:88" customFormat="1" ht="19.2">
      <c r="A11" s="79" t="s">
        <v>137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88" customFormat="1" ht="19.2">
      <c r="A12" s="79" t="s">
        <v>134</v>
      </c>
      <c r="B12" s="70"/>
      <c r="C12" s="70"/>
      <c r="D12" s="70"/>
      <c r="E12" s="70"/>
      <c r="F12" s="70"/>
      <c r="G12" s="70"/>
      <c r="H12" s="70"/>
      <c r="I12" s="70"/>
      <c r="J12" s="70"/>
    </row>
    <row r="13" spans="1:88" customFormat="1" ht="19.2">
      <c r="A13" s="79" t="s">
        <v>113</v>
      </c>
      <c r="B13" s="70"/>
      <c r="C13" s="70"/>
      <c r="D13" s="70"/>
      <c r="E13" s="70"/>
      <c r="F13" s="70"/>
      <c r="G13" s="70"/>
      <c r="H13" s="70"/>
      <c r="I13" s="70"/>
      <c r="J13" s="70"/>
    </row>
    <row r="14" spans="1:88" s="6" customFormat="1" ht="15" customHeight="1">
      <c r="A14" s="156" t="s">
        <v>3</v>
      </c>
      <c r="B14" s="157" t="s">
        <v>4</v>
      </c>
      <c r="C14" s="157"/>
      <c r="D14" s="157"/>
      <c r="E14" s="157"/>
      <c r="F14" s="157"/>
      <c r="G14" s="157"/>
      <c r="H14" s="157"/>
      <c r="I14" s="157"/>
      <c r="J14" s="157"/>
      <c r="K14" s="149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>
      <c r="A15" s="156"/>
      <c r="B15" s="150" t="s">
        <v>6</v>
      </c>
      <c r="C15" s="151" t="s">
        <v>7</v>
      </c>
      <c r="D15" s="151"/>
      <c r="E15" s="151"/>
      <c r="F15" s="151"/>
      <c r="G15" s="151"/>
      <c r="H15" s="152" t="s">
        <v>8</v>
      </c>
      <c r="I15" s="152"/>
      <c r="J15" s="152"/>
      <c r="K15" s="149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>
      <c r="A16" s="156"/>
      <c r="B16" s="150"/>
      <c r="C16" s="151"/>
      <c r="D16" s="151"/>
      <c r="E16" s="151"/>
      <c r="F16" s="151"/>
      <c r="G16" s="151"/>
      <c r="H16" s="152"/>
      <c r="I16" s="152"/>
      <c r="J16" s="152"/>
      <c r="K16" s="149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>
      <c r="A17" s="156"/>
      <c r="B17" s="80"/>
      <c r="C17" s="80"/>
      <c r="D17" s="81" t="s">
        <v>9</v>
      </c>
      <c r="E17" s="81" t="s">
        <v>10</v>
      </c>
      <c r="F17" s="81" t="s">
        <v>11</v>
      </c>
      <c r="G17" s="81" t="s">
        <v>12</v>
      </c>
      <c r="H17" s="81" t="s">
        <v>13</v>
      </c>
      <c r="I17" s="82" t="s">
        <v>14</v>
      </c>
      <c r="J17" s="11" t="s">
        <v>15</v>
      </c>
      <c r="K17" s="149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>
      <c r="A18" s="67">
        <v>1</v>
      </c>
      <c r="B18" s="67" t="s">
        <v>16</v>
      </c>
      <c r="C18" s="67" t="s">
        <v>17</v>
      </c>
      <c r="D18" s="11">
        <v>4</v>
      </c>
      <c r="E18" s="11">
        <v>5</v>
      </c>
      <c r="F18" s="11">
        <v>6</v>
      </c>
      <c r="G18" s="11">
        <v>7</v>
      </c>
      <c r="H18" s="83">
        <v>8</v>
      </c>
      <c r="I18" s="82">
        <v>9</v>
      </c>
      <c r="J18" s="84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48.75" customHeight="1">
      <c r="A19" s="153" t="s">
        <v>18</v>
      </c>
      <c r="B19" s="154" t="s">
        <v>19</v>
      </c>
      <c r="C19" s="8" t="s">
        <v>20</v>
      </c>
      <c r="D19" s="9">
        <v>10</v>
      </c>
      <c r="E19" s="9">
        <f>F32</f>
        <v>9.1999999999999993</v>
      </c>
      <c r="F19" s="10">
        <f>IF(D19/E19*100&gt;100,100,D19/E19*100)</f>
        <v>100</v>
      </c>
      <c r="G19" s="11" t="s">
        <v>21</v>
      </c>
      <c r="H19" s="155"/>
      <c r="I19" s="155"/>
      <c r="J19" s="155"/>
      <c r="K19" s="155"/>
    </row>
    <row r="20" spans="1:88" s="5" customFormat="1" ht="36" customHeight="1">
      <c r="A20" s="153"/>
      <c r="B20" s="154"/>
      <c r="C20" s="8" t="s">
        <v>22</v>
      </c>
      <c r="D20" s="9">
        <v>100</v>
      </c>
      <c r="E20" s="12">
        <f>F39</f>
        <v>100</v>
      </c>
      <c r="F20" s="10">
        <f>IF(E20/D20*100&gt;100,100,E20/D20*100)</f>
        <v>100</v>
      </c>
      <c r="G20" s="11" t="s">
        <v>21</v>
      </c>
      <c r="H20" s="155"/>
      <c r="I20" s="155"/>
      <c r="J20" s="155"/>
      <c r="K20" s="155"/>
    </row>
    <row r="21" spans="1:88" s="5" customFormat="1" ht="50.25" customHeight="1">
      <c r="A21" s="153"/>
      <c r="B21" s="154"/>
      <c r="C21" s="8" t="s">
        <v>23</v>
      </c>
      <c r="D21" s="9">
        <v>70</v>
      </c>
      <c r="E21" s="12">
        <f>F42</f>
        <v>80</v>
      </c>
      <c r="F21" s="10">
        <f>IF(E21/D21*100&gt;100,100,E21/D21*100)</f>
        <v>100</v>
      </c>
      <c r="G21" s="11" t="s">
        <v>21</v>
      </c>
      <c r="H21" s="155"/>
      <c r="I21" s="155"/>
      <c r="J21" s="155"/>
      <c r="K21" s="155"/>
    </row>
    <row r="22" spans="1:88" s="5" customFormat="1" ht="16.2">
      <c r="A22" s="153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100</v>
      </c>
      <c r="H22" s="112">
        <f>E47</f>
        <v>12.67</v>
      </c>
      <c r="I22" s="112">
        <f>F47</f>
        <v>16.89</v>
      </c>
      <c r="J22" s="10">
        <f>IF(I22/H22*100&gt;100,100,I22/H22*100)</f>
        <v>100</v>
      </c>
      <c r="K22" s="20">
        <f>(J22+G22)/2</f>
        <v>100</v>
      </c>
    </row>
    <row r="24" spans="1:88">
      <c r="B24" s="136" t="s">
        <v>28</v>
      </c>
      <c r="C24" s="136"/>
    </row>
    <row r="25" spans="1:88" s="21" customFormat="1">
      <c r="A25" s="137" t="s">
        <v>29</v>
      </c>
      <c r="B25" s="137"/>
      <c r="C25" s="137"/>
      <c r="D25" s="137"/>
      <c r="E25" s="137"/>
      <c r="F25" s="137"/>
      <c r="G25" s="13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>
      <c r="A26" s="138"/>
      <c r="B26" s="138"/>
      <c r="C26" s="138"/>
      <c r="D26" s="138"/>
      <c r="E26" s="138"/>
      <c r="F26" s="138"/>
      <c r="G26" s="138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>
      <c r="A27" s="139" t="s">
        <v>3</v>
      </c>
      <c r="B27" s="140" t="s">
        <v>4</v>
      </c>
      <c r="C27" s="140"/>
      <c r="D27" s="140"/>
      <c r="E27" s="140"/>
      <c r="F27" s="140"/>
      <c r="G27" s="14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>
      <c r="A28" s="139"/>
      <c r="B28" s="141" t="s">
        <v>30</v>
      </c>
      <c r="C28" s="142"/>
      <c r="D28" s="142"/>
      <c r="E28" s="142"/>
      <c r="F28" s="142"/>
      <c r="G28" s="14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6.6">
      <c r="A29" s="139"/>
      <c r="B29" s="141"/>
      <c r="C29" s="66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>
      <c r="A30" s="24">
        <v>1</v>
      </c>
      <c r="B30" s="24" t="s">
        <v>16</v>
      </c>
      <c r="C30" s="24" t="s">
        <v>17</v>
      </c>
      <c r="D30" s="25">
        <v>4</v>
      </c>
      <c r="E30" s="25">
        <v>5</v>
      </c>
      <c r="F30" s="25">
        <v>6</v>
      </c>
      <c r="G30" s="25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8" s="21" customFormat="1">
      <c r="A31" s="143" t="s">
        <v>18</v>
      </c>
      <c r="B31" s="144" t="s">
        <v>35</v>
      </c>
      <c r="C31" s="26" t="s">
        <v>36</v>
      </c>
      <c r="D31" s="26"/>
      <c r="E31" s="27" t="s">
        <v>37</v>
      </c>
      <c r="F31" s="27" t="s">
        <v>38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8" s="21" customFormat="1" ht="26.4">
      <c r="A32" s="143"/>
      <c r="B32" s="145"/>
      <c r="C32" s="28" t="s">
        <v>40</v>
      </c>
      <c r="D32" s="29" t="s">
        <v>41</v>
      </c>
      <c r="E32" s="30">
        <f>ROUND(((E35/E38)/(E37/100)),1)</f>
        <v>10</v>
      </c>
      <c r="F32" s="30">
        <f>ROUND(((F35/F38)/(F37/100)),1)</f>
        <v>9.1999999999999993</v>
      </c>
      <c r="G32" s="30">
        <f>IF(E32/F32*100&gt;100,100,E32/F32*100)</f>
        <v>100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78" s="21" customFormat="1">
      <c r="A33" s="143"/>
      <c r="B33" s="145"/>
      <c r="C33" s="31" t="s">
        <v>42</v>
      </c>
      <c r="D33" s="32" t="s">
        <v>43</v>
      </c>
      <c r="E33" s="33">
        <f>E37*E38-E34</f>
        <v>2816.5409999999997</v>
      </c>
      <c r="F33" s="33">
        <f>F37*F38-F34</f>
        <v>1554.98</v>
      </c>
      <c r="G33" s="33"/>
      <c r="H33" s="34">
        <v>1555</v>
      </c>
      <c r="I33" s="34">
        <f>H33-F33</f>
        <v>1.999999999998181E-2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78" s="21" customFormat="1">
      <c r="A34" s="143"/>
      <c r="B34" s="145"/>
      <c r="C34" s="31" t="s">
        <v>44</v>
      </c>
      <c r="D34" s="32" t="s">
        <v>43</v>
      </c>
      <c r="E34" s="33">
        <f>E35+E36</f>
        <v>312.94900000000001</v>
      </c>
      <c r="F34" s="33">
        <f>F35+F36</f>
        <v>1519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</row>
    <row r="35" spans="1:78" s="21" customFormat="1">
      <c r="A35" s="143"/>
      <c r="B35" s="145"/>
      <c r="C35" s="35" t="s">
        <v>45</v>
      </c>
      <c r="D35" s="32" t="s">
        <v>43</v>
      </c>
      <c r="E35" s="36">
        <f>E37*E38*D19%</f>
        <v>312.94900000000001</v>
      </c>
      <c r="F35" s="37">
        <v>283</v>
      </c>
      <c r="G35" s="3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</row>
    <row r="36" spans="1:78" s="21" customFormat="1">
      <c r="A36" s="143"/>
      <c r="B36" s="145"/>
      <c r="C36" s="35" t="s">
        <v>46</v>
      </c>
      <c r="D36" s="32" t="s">
        <v>43</v>
      </c>
      <c r="E36" s="36"/>
      <c r="F36" s="37">
        <f>1115+121</f>
        <v>1236</v>
      </c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</row>
    <row r="37" spans="1:78" s="21" customFormat="1">
      <c r="A37" s="143"/>
      <c r="B37" s="145"/>
      <c r="C37" s="31" t="s">
        <v>47</v>
      </c>
      <c r="D37" s="32" t="s">
        <v>48</v>
      </c>
      <c r="E37" s="33">
        <v>247</v>
      </c>
      <c r="F37" s="33">
        <v>182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</row>
    <row r="38" spans="1:78" s="21" customFormat="1">
      <c r="A38" s="143"/>
      <c r="B38" s="145"/>
      <c r="C38" s="31" t="s">
        <v>49</v>
      </c>
      <c r="D38" s="32" t="s">
        <v>50</v>
      </c>
      <c r="E38" s="33">
        <f>E47</f>
        <v>12.67</v>
      </c>
      <c r="F38" s="33">
        <f>F47</f>
        <v>16.89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78" s="22" customFormat="1" ht="26.4">
      <c r="A39" s="143"/>
      <c r="B39" s="145"/>
      <c r="C39" s="28" t="s">
        <v>51</v>
      </c>
      <c r="D39" s="29" t="s">
        <v>41</v>
      </c>
      <c r="E39" s="30">
        <f>E41/E40*100</f>
        <v>100</v>
      </c>
      <c r="F39" s="30">
        <f>F41/F40*100</f>
        <v>100</v>
      </c>
      <c r="G39" s="30">
        <f>IF(F39/E39*100&gt;100,100,F39/E39*100)</f>
        <v>100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78" s="21" customFormat="1">
      <c r="A40" s="143"/>
      <c r="B40" s="145"/>
      <c r="C40" s="31" t="s">
        <v>52</v>
      </c>
      <c r="D40" s="32" t="s">
        <v>53</v>
      </c>
      <c r="E40" s="38">
        <f>F40</f>
        <v>4.72</v>
      </c>
      <c r="F40" s="39">
        <v>4.72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78" s="21" customFormat="1">
      <c r="A41" s="143"/>
      <c r="B41" s="145"/>
      <c r="C41" s="31" t="s">
        <v>54</v>
      </c>
      <c r="D41" s="32" t="s">
        <v>53</v>
      </c>
      <c r="E41" s="38">
        <f>E40</f>
        <v>4.72</v>
      </c>
      <c r="F41" s="40">
        <v>4.72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78" s="21" customFormat="1" ht="26.4">
      <c r="A42" s="143"/>
      <c r="B42" s="145"/>
      <c r="C42" s="28" t="s">
        <v>55</v>
      </c>
      <c r="D42" s="29" t="s">
        <v>41</v>
      </c>
      <c r="E42" s="30">
        <f>ROUND((E44/E43*100),1)</f>
        <v>70</v>
      </c>
      <c r="F42" s="30">
        <f>ROUND((F44/F43*100),1)</f>
        <v>80</v>
      </c>
      <c r="G42" s="30">
        <f>IF(F42/E42*100&gt;100,100,F42/E42*100)</f>
        <v>100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78" s="21" customFormat="1">
      <c r="A43" s="143"/>
      <c r="B43" s="145"/>
      <c r="C43" s="31" t="s">
        <v>56</v>
      </c>
      <c r="D43" s="32" t="s">
        <v>50</v>
      </c>
      <c r="E43" s="33">
        <f>F43</f>
        <v>10</v>
      </c>
      <c r="F43" s="41">
        <v>10</v>
      </c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78" s="21" customFormat="1">
      <c r="A44" s="143"/>
      <c r="B44" s="145"/>
      <c r="C44" s="31" t="s">
        <v>57</v>
      </c>
      <c r="D44" s="32" t="s">
        <v>50</v>
      </c>
      <c r="E44" s="33">
        <f>E43*D21%</f>
        <v>7</v>
      </c>
      <c r="F44" s="41">
        <v>8</v>
      </c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78">
      <c r="A45" s="143"/>
      <c r="B45" s="145"/>
      <c r="C45" s="147" t="s">
        <v>12</v>
      </c>
      <c r="D45" s="147"/>
      <c r="E45" s="147"/>
      <c r="F45" s="147"/>
      <c r="G45" s="42">
        <f>(G32+G39+G42)/3</f>
        <v>100</v>
      </c>
    </row>
    <row r="46" spans="1:78" s="21" customFormat="1">
      <c r="A46" s="143"/>
      <c r="B46" s="145"/>
      <c r="C46" s="43" t="s">
        <v>58</v>
      </c>
      <c r="D46" s="43"/>
      <c r="E46" s="44" t="s">
        <v>59</v>
      </c>
      <c r="F46" s="44" t="s">
        <v>60</v>
      </c>
      <c r="G46" s="45" t="s">
        <v>15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1:78" s="21" customFormat="1">
      <c r="A47" s="143"/>
      <c r="B47" s="145"/>
      <c r="C47" s="46" t="s">
        <v>61</v>
      </c>
      <c r="D47" s="47" t="s">
        <v>50</v>
      </c>
      <c r="E47" s="113">
        <f>ROUND(((E48+E49+E50+E57+E58+E59+E51+E52+E53+E54+E55+E56)/12),2)</f>
        <v>12.67</v>
      </c>
      <c r="F47" s="113">
        <f>ROUND(((F48+F49+F50+F57+F58+F59+F51+F52+F53+F54+F55+F56)/9),2)</f>
        <v>16.89</v>
      </c>
      <c r="G47" s="30">
        <f>IF(F47/E47*100&gt;100,100,F47/E47*100)</f>
        <v>100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</row>
    <row r="48" spans="1:78" s="21" customFormat="1">
      <c r="A48" s="143"/>
      <c r="B48" s="145"/>
      <c r="C48" s="48" t="s">
        <v>62</v>
      </c>
      <c r="D48" s="49" t="s">
        <v>50</v>
      </c>
      <c r="E48" s="33">
        <v>19</v>
      </c>
      <c r="F48" s="33">
        <v>19</v>
      </c>
      <c r="G48" s="50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s="21" customFormat="1">
      <c r="A49" s="143"/>
      <c r="B49" s="145"/>
      <c r="C49" s="48" t="s">
        <v>63</v>
      </c>
      <c r="D49" s="49" t="s">
        <v>50</v>
      </c>
      <c r="E49" s="33">
        <v>19</v>
      </c>
      <c r="F49" s="33">
        <v>19</v>
      </c>
      <c r="G49" s="50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1:68" s="21" customFormat="1">
      <c r="A50" s="143"/>
      <c r="B50" s="145"/>
      <c r="C50" s="48" t="s">
        <v>64</v>
      </c>
      <c r="D50" s="49" t="s">
        <v>50</v>
      </c>
      <c r="E50" s="33">
        <v>19</v>
      </c>
      <c r="F50" s="33">
        <v>19</v>
      </c>
      <c r="G50" s="50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68" s="21" customFormat="1">
      <c r="A51" s="143"/>
      <c r="B51" s="145"/>
      <c r="C51" s="48" t="s">
        <v>65</v>
      </c>
      <c r="D51" s="49" t="s">
        <v>50</v>
      </c>
      <c r="E51" s="33">
        <v>19</v>
      </c>
      <c r="F51" s="33">
        <v>19</v>
      </c>
      <c r="G51" s="50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1:68" s="21" customFormat="1">
      <c r="A52" s="143"/>
      <c r="B52" s="145"/>
      <c r="C52" s="48" t="s">
        <v>66</v>
      </c>
      <c r="D52" s="49" t="s">
        <v>50</v>
      </c>
      <c r="E52" s="33">
        <v>19</v>
      </c>
      <c r="F52" s="33">
        <v>19</v>
      </c>
      <c r="G52" s="50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:68" s="21" customFormat="1">
      <c r="A53" s="143"/>
      <c r="B53" s="145"/>
      <c r="C53" s="48" t="s">
        <v>67</v>
      </c>
      <c r="D53" s="49" t="s">
        <v>50</v>
      </c>
      <c r="E53" s="33">
        <v>19</v>
      </c>
      <c r="F53" s="33">
        <v>19</v>
      </c>
      <c r="G53" s="50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s="21" customFormat="1">
      <c r="A54" s="143"/>
      <c r="B54" s="145"/>
      <c r="C54" s="48" t="s">
        <v>68</v>
      </c>
      <c r="D54" s="49" t="s">
        <v>50</v>
      </c>
      <c r="E54" s="33">
        <v>19</v>
      </c>
      <c r="F54" s="33">
        <v>19</v>
      </c>
      <c r="G54" s="50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s="21" customFormat="1">
      <c r="A55" s="143"/>
      <c r="B55" s="145"/>
      <c r="C55" s="48" t="s">
        <v>69</v>
      </c>
      <c r="D55" s="49" t="s">
        <v>50</v>
      </c>
      <c r="E55" s="33">
        <v>19</v>
      </c>
      <c r="F55" s="33">
        <v>19</v>
      </c>
      <c r="G55" s="50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68" s="21" customFormat="1">
      <c r="A56" s="143"/>
      <c r="B56" s="145"/>
      <c r="C56" s="48" t="s">
        <v>70</v>
      </c>
      <c r="D56" s="49" t="s">
        <v>50</v>
      </c>
      <c r="E56" s="33">
        <v>0</v>
      </c>
      <c r="F56" s="33">
        <v>0</v>
      </c>
      <c r="G56" s="50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68" s="21" customFormat="1">
      <c r="A57" s="143"/>
      <c r="B57" s="145"/>
      <c r="C57" s="48" t="s">
        <v>71</v>
      </c>
      <c r="D57" s="49" t="s">
        <v>50</v>
      </c>
      <c r="E57" s="33">
        <v>0</v>
      </c>
      <c r="F57" s="33"/>
      <c r="G57" s="50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68" s="21" customFormat="1">
      <c r="A58" s="143"/>
      <c r="B58" s="145"/>
      <c r="C58" s="48" t="s">
        <v>72</v>
      </c>
      <c r="D58" s="49" t="s">
        <v>50</v>
      </c>
      <c r="E58" s="33">
        <v>0</v>
      </c>
      <c r="F58" s="33"/>
      <c r="G58" s="50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:68" s="21" customFormat="1">
      <c r="A59" s="143"/>
      <c r="B59" s="145"/>
      <c r="C59" s="48" t="s">
        <v>73</v>
      </c>
      <c r="D59" s="49" t="s">
        <v>50</v>
      </c>
      <c r="E59" s="33">
        <v>0</v>
      </c>
      <c r="F59" s="33"/>
      <c r="G59" s="50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68">
      <c r="A60" s="143"/>
      <c r="B60" s="146"/>
      <c r="C60" s="148" t="s">
        <v>74</v>
      </c>
      <c r="D60" s="148"/>
      <c r="E60" s="148"/>
      <c r="F60" s="148"/>
      <c r="G60" s="51">
        <f>(G45+G47)/2</f>
        <v>100</v>
      </c>
      <c r="H60" s="34"/>
    </row>
    <row r="61" spans="1:68">
      <c r="B61" s="136"/>
      <c r="C61" s="136"/>
      <c r="H61" s="34"/>
      <c r="I61" s="34"/>
      <c r="J61" s="34"/>
      <c r="K61" s="34"/>
      <c r="L61" s="34"/>
      <c r="M61" s="34"/>
    </row>
    <row r="62" spans="1:68">
      <c r="B62" s="136" t="s">
        <v>28</v>
      </c>
      <c r="C62" s="136"/>
    </row>
  </sheetData>
  <mergeCells count="30">
    <mergeCell ref="B62:C62"/>
    <mergeCell ref="B24:C24"/>
    <mergeCell ref="A25:G25"/>
    <mergeCell ref="A26:G26"/>
    <mergeCell ref="A27:A29"/>
    <mergeCell ref="B27:G27"/>
    <mergeCell ref="B28:B29"/>
    <mergeCell ref="C28:G28"/>
    <mergeCell ref="A31:A60"/>
    <mergeCell ref="B31:B60"/>
    <mergeCell ref="C45:F45"/>
    <mergeCell ref="C60:F60"/>
    <mergeCell ref="B61:C61"/>
    <mergeCell ref="K14:K17"/>
    <mergeCell ref="B15:B16"/>
    <mergeCell ref="C15:G16"/>
    <mergeCell ref="H15:J16"/>
    <mergeCell ref="A19:A22"/>
    <mergeCell ref="B19:B21"/>
    <mergeCell ref="H19:H21"/>
    <mergeCell ref="I19:I21"/>
    <mergeCell ref="J19:J21"/>
    <mergeCell ref="K19:K21"/>
    <mergeCell ref="A14:A17"/>
    <mergeCell ref="B14:J14"/>
    <mergeCell ref="A2:J2"/>
    <mergeCell ref="A3:J3"/>
    <mergeCell ref="A4:J4"/>
    <mergeCell ref="A5:J5"/>
    <mergeCell ref="A7:J7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2:CJ62"/>
  <sheetViews>
    <sheetView topLeftCell="A22" zoomScale="70" zoomScaleNormal="70" workbookViewId="0">
      <selection activeCell="F48" sqref="F48"/>
    </sheetView>
  </sheetViews>
  <sheetFormatPr defaultColWidth="9.109375" defaultRowHeight="15.6"/>
  <cols>
    <col min="1" max="1" width="4.88671875" style="1" customWidth="1"/>
    <col min="2" max="2" width="12.6640625" style="110" customWidth="1"/>
    <col min="3" max="3" width="92" style="1" customWidth="1"/>
    <col min="4" max="4" width="10.44140625" style="2" customWidth="1"/>
    <col min="5" max="6" width="10" style="2" customWidth="1"/>
    <col min="7" max="7" width="7.5546875" style="3" customWidth="1"/>
    <col min="8" max="8" width="9.44140625" style="4" customWidth="1"/>
    <col min="9" max="10" width="12.6640625" style="4" bestFit="1" customWidth="1"/>
    <col min="11" max="11" width="9.109375" style="4"/>
    <col min="12" max="13" width="5.109375" style="4" customWidth="1"/>
    <col min="14" max="14" width="7.33203125" style="4" customWidth="1"/>
    <col min="15" max="16384" width="9.109375" style="4"/>
  </cols>
  <sheetData>
    <row r="2" spans="1:88" customFormat="1" ht="17.399999999999999">
      <c r="A2" s="158" t="s">
        <v>0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88" customFormat="1" ht="17.399999999999999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88" customFormat="1" ht="18">
      <c r="A4" s="159" t="s">
        <v>2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88" customFormat="1" ht="17.399999999999999">
      <c r="A5" s="158" t="s">
        <v>266</v>
      </c>
      <c r="B5" s="158"/>
      <c r="C5" s="158"/>
      <c r="D5" s="158"/>
      <c r="E5" s="158"/>
      <c r="F5" s="158"/>
      <c r="G5" s="158"/>
      <c r="H5" s="158"/>
      <c r="I5" s="158"/>
      <c r="J5" s="158"/>
    </row>
    <row r="6" spans="1:88" customFormat="1" ht="17.399999999999999">
      <c r="A6" s="106"/>
      <c r="B6" s="106"/>
      <c r="C6" s="106"/>
      <c r="D6" s="106"/>
      <c r="E6" s="106"/>
      <c r="F6" s="106"/>
      <c r="G6" s="106"/>
      <c r="H6" s="106"/>
      <c r="I6" s="106"/>
      <c r="J6" s="106"/>
    </row>
    <row r="7" spans="1:88" customFormat="1" ht="14.4">
      <c r="A7" s="160" t="s">
        <v>264</v>
      </c>
      <c r="B7" s="160"/>
      <c r="C7" s="160"/>
      <c r="D7" s="160"/>
      <c r="E7" s="160"/>
      <c r="F7" s="160"/>
      <c r="G7" s="160"/>
      <c r="H7" s="160"/>
      <c r="I7" s="160"/>
      <c r="J7" s="160"/>
    </row>
    <row r="8" spans="1:88" customFormat="1" ht="19.2">
      <c r="A8" s="79"/>
      <c r="B8" s="107"/>
      <c r="C8" s="107"/>
      <c r="D8" s="107"/>
      <c r="E8" s="107"/>
      <c r="F8" s="107"/>
      <c r="G8" s="107"/>
      <c r="H8" s="107"/>
      <c r="I8" s="107"/>
      <c r="J8" s="107"/>
    </row>
    <row r="9" spans="1:88" customFormat="1" ht="18.600000000000001">
      <c r="A9" s="88" t="s">
        <v>133</v>
      </c>
      <c r="B9" s="107"/>
      <c r="C9" s="107"/>
      <c r="D9" s="107"/>
      <c r="E9" s="107"/>
      <c r="F9" s="107"/>
      <c r="G9" s="107"/>
      <c r="H9" s="107"/>
      <c r="I9" s="107"/>
      <c r="J9" s="107"/>
    </row>
    <row r="10" spans="1:88" customFormat="1" ht="19.2">
      <c r="A10" s="79" t="s">
        <v>106</v>
      </c>
      <c r="B10" s="107"/>
      <c r="C10" s="107"/>
      <c r="D10" s="107"/>
      <c r="E10" s="107"/>
      <c r="F10" s="107"/>
      <c r="G10" s="107"/>
      <c r="H10" s="107"/>
      <c r="I10" s="107"/>
      <c r="J10" s="107"/>
    </row>
    <row r="11" spans="1:88" customFormat="1" ht="19.2">
      <c r="A11" s="79" t="s">
        <v>137</v>
      </c>
      <c r="B11" s="107"/>
      <c r="C11" s="107"/>
      <c r="D11" s="107"/>
      <c r="E11" s="107"/>
      <c r="F11" s="107"/>
      <c r="G11" s="107"/>
      <c r="H11" s="107"/>
      <c r="I11" s="107"/>
      <c r="J11" s="107"/>
    </row>
    <row r="12" spans="1:88" customFormat="1" ht="19.2">
      <c r="A12" s="79" t="s">
        <v>136</v>
      </c>
      <c r="B12" s="107"/>
      <c r="C12" s="107"/>
      <c r="D12" s="107"/>
      <c r="E12" s="107"/>
      <c r="F12" s="107"/>
      <c r="G12" s="107"/>
      <c r="H12" s="107"/>
      <c r="I12" s="107"/>
      <c r="J12" s="107"/>
    </row>
    <row r="13" spans="1:88" customFormat="1" ht="19.2">
      <c r="A13" s="79" t="s">
        <v>112</v>
      </c>
      <c r="B13" s="107"/>
      <c r="C13" s="107"/>
      <c r="D13" s="107"/>
      <c r="E13" s="107"/>
      <c r="F13" s="107"/>
      <c r="G13" s="107"/>
      <c r="H13" s="107"/>
      <c r="I13" s="107"/>
      <c r="J13" s="107"/>
    </row>
    <row r="14" spans="1:88" s="6" customFormat="1" ht="15" customHeight="1">
      <c r="A14" s="156" t="s">
        <v>3</v>
      </c>
      <c r="B14" s="157" t="s">
        <v>4</v>
      </c>
      <c r="C14" s="157"/>
      <c r="D14" s="157"/>
      <c r="E14" s="157"/>
      <c r="F14" s="157"/>
      <c r="G14" s="157"/>
      <c r="H14" s="157"/>
      <c r="I14" s="157"/>
      <c r="J14" s="157"/>
      <c r="K14" s="149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>
      <c r="A15" s="156"/>
      <c r="B15" s="150" t="s">
        <v>6</v>
      </c>
      <c r="C15" s="151" t="s">
        <v>7</v>
      </c>
      <c r="D15" s="151"/>
      <c r="E15" s="151"/>
      <c r="F15" s="151"/>
      <c r="G15" s="151"/>
      <c r="H15" s="152" t="s">
        <v>8</v>
      </c>
      <c r="I15" s="152"/>
      <c r="J15" s="152"/>
      <c r="K15" s="149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>
      <c r="A16" s="156"/>
      <c r="B16" s="150"/>
      <c r="C16" s="151"/>
      <c r="D16" s="151"/>
      <c r="E16" s="151"/>
      <c r="F16" s="151"/>
      <c r="G16" s="151"/>
      <c r="H16" s="152"/>
      <c r="I16" s="152"/>
      <c r="J16" s="152"/>
      <c r="K16" s="149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>
      <c r="A17" s="156"/>
      <c r="B17" s="80"/>
      <c r="C17" s="80"/>
      <c r="D17" s="81" t="s">
        <v>9</v>
      </c>
      <c r="E17" s="81" t="s">
        <v>10</v>
      </c>
      <c r="F17" s="81" t="s">
        <v>11</v>
      </c>
      <c r="G17" s="81" t="s">
        <v>12</v>
      </c>
      <c r="H17" s="81" t="s">
        <v>13</v>
      </c>
      <c r="I17" s="82" t="s">
        <v>14</v>
      </c>
      <c r="J17" s="11" t="s">
        <v>15</v>
      </c>
      <c r="K17" s="149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>
      <c r="A18" s="108">
        <v>1</v>
      </c>
      <c r="B18" s="108" t="s">
        <v>16</v>
      </c>
      <c r="C18" s="108" t="s">
        <v>17</v>
      </c>
      <c r="D18" s="11">
        <v>4</v>
      </c>
      <c r="E18" s="11">
        <v>5</v>
      </c>
      <c r="F18" s="11">
        <v>6</v>
      </c>
      <c r="G18" s="11">
        <v>7</v>
      </c>
      <c r="H18" s="83">
        <v>8</v>
      </c>
      <c r="I18" s="82">
        <v>9</v>
      </c>
      <c r="J18" s="84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48.75" customHeight="1">
      <c r="A19" s="153" t="s">
        <v>18</v>
      </c>
      <c r="B19" s="154" t="s">
        <v>19</v>
      </c>
      <c r="C19" s="8" t="s">
        <v>20</v>
      </c>
      <c r="D19" s="9">
        <v>10</v>
      </c>
      <c r="E19" s="9">
        <f>F32</f>
        <v>6.6</v>
      </c>
      <c r="F19" s="10">
        <f>IF(D19/E19*100&gt;100,100,D19/E19*100)</f>
        <v>100</v>
      </c>
      <c r="G19" s="11" t="s">
        <v>21</v>
      </c>
      <c r="H19" s="155"/>
      <c r="I19" s="155"/>
      <c r="J19" s="155"/>
      <c r="K19" s="155"/>
    </row>
    <row r="20" spans="1:88" s="5" customFormat="1" ht="36" customHeight="1">
      <c r="A20" s="153"/>
      <c r="B20" s="154"/>
      <c r="C20" s="8" t="s">
        <v>22</v>
      </c>
      <c r="D20" s="9">
        <v>100</v>
      </c>
      <c r="E20" s="12">
        <f>F39</f>
        <v>100</v>
      </c>
      <c r="F20" s="10">
        <f>IF(E20/D20*100&gt;100,100,E20/D20*100)</f>
        <v>100</v>
      </c>
      <c r="G20" s="11" t="s">
        <v>21</v>
      </c>
      <c r="H20" s="155"/>
      <c r="I20" s="155"/>
      <c r="J20" s="155"/>
      <c r="K20" s="155"/>
    </row>
    <row r="21" spans="1:88" s="5" customFormat="1" ht="50.25" customHeight="1">
      <c r="A21" s="153"/>
      <c r="B21" s="154"/>
      <c r="C21" s="8" t="s">
        <v>23</v>
      </c>
      <c r="D21" s="9">
        <v>66.7</v>
      </c>
      <c r="E21" s="12">
        <f>F42</f>
        <v>68.8</v>
      </c>
      <c r="F21" s="10">
        <f>IF(E21/D21*100&gt;100,100,E21/D21*100)</f>
        <v>100</v>
      </c>
      <c r="G21" s="11" t="s">
        <v>21</v>
      </c>
      <c r="H21" s="155"/>
      <c r="I21" s="155"/>
      <c r="J21" s="155"/>
      <c r="K21" s="155"/>
    </row>
    <row r="22" spans="1:88" s="5" customFormat="1" ht="16.2">
      <c r="A22" s="153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100</v>
      </c>
      <c r="H22" s="112">
        <f>E47</f>
        <v>9.33</v>
      </c>
      <c r="I22" s="112">
        <f>F47</f>
        <v>7.22</v>
      </c>
      <c r="J22" s="10">
        <f>IF(I22/H22*100&gt;100,100,I22/H22*100)</f>
        <v>77.384780278670945</v>
      </c>
      <c r="K22" s="20">
        <f>(J22+G22)/2</f>
        <v>88.692390139335473</v>
      </c>
    </row>
    <row r="24" spans="1:88">
      <c r="B24" s="136" t="s">
        <v>28</v>
      </c>
      <c r="C24" s="136"/>
    </row>
    <row r="25" spans="1:88" s="21" customFormat="1">
      <c r="A25" s="137" t="s">
        <v>29</v>
      </c>
      <c r="B25" s="137"/>
      <c r="C25" s="137"/>
      <c r="D25" s="137"/>
      <c r="E25" s="137"/>
      <c r="F25" s="137"/>
      <c r="G25" s="13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>
      <c r="A26" s="138"/>
      <c r="B26" s="138"/>
      <c r="C26" s="138"/>
      <c r="D26" s="138"/>
      <c r="E26" s="138"/>
      <c r="F26" s="138"/>
      <c r="G26" s="138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>
      <c r="A27" s="139" t="s">
        <v>3</v>
      </c>
      <c r="B27" s="140" t="s">
        <v>4</v>
      </c>
      <c r="C27" s="140"/>
      <c r="D27" s="140"/>
      <c r="E27" s="140"/>
      <c r="F27" s="140"/>
      <c r="G27" s="14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>
      <c r="A28" s="139"/>
      <c r="B28" s="141" t="s">
        <v>30</v>
      </c>
      <c r="C28" s="142"/>
      <c r="D28" s="142"/>
      <c r="E28" s="142"/>
      <c r="F28" s="142"/>
      <c r="G28" s="14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6.6">
      <c r="A29" s="139"/>
      <c r="B29" s="141"/>
      <c r="C29" s="111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>
      <c r="A30" s="24">
        <v>1</v>
      </c>
      <c r="B30" s="24" t="s">
        <v>16</v>
      </c>
      <c r="C30" s="24" t="s">
        <v>17</v>
      </c>
      <c r="D30" s="25">
        <v>4</v>
      </c>
      <c r="E30" s="25">
        <v>5</v>
      </c>
      <c r="F30" s="25">
        <v>6</v>
      </c>
      <c r="G30" s="25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8" s="21" customFormat="1">
      <c r="A31" s="143" t="s">
        <v>18</v>
      </c>
      <c r="B31" s="144" t="s">
        <v>35</v>
      </c>
      <c r="C31" s="26" t="s">
        <v>36</v>
      </c>
      <c r="D31" s="26"/>
      <c r="E31" s="27" t="s">
        <v>37</v>
      </c>
      <c r="F31" s="27" t="s">
        <v>38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8" s="21" customFormat="1" ht="26.4">
      <c r="A32" s="143"/>
      <c r="B32" s="145"/>
      <c r="C32" s="28" t="s">
        <v>40</v>
      </c>
      <c r="D32" s="29" t="s">
        <v>41</v>
      </c>
      <c r="E32" s="30">
        <f>ROUND(((E35/E38)/(E37/100)),1)</f>
        <v>10</v>
      </c>
      <c r="F32" s="30">
        <f>ROUND(((F35/F38)/(F37/100)),1)</f>
        <v>6.6</v>
      </c>
      <c r="G32" s="30">
        <f>IF(E32/F32*100&gt;100,100,E32/F32*100)</f>
        <v>100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78" s="21" customFormat="1">
      <c r="A33" s="143"/>
      <c r="B33" s="145"/>
      <c r="C33" s="31" t="s">
        <v>42</v>
      </c>
      <c r="D33" s="32" t="s">
        <v>43</v>
      </c>
      <c r="E33" s="33">
        <f>E37*E38-E34</f>
        <v>2074.0590000000002</v>
      </c>
      <c r="F33" s="33">
        <f>F37*F38-F34</f>
        <v>813.04</v>
      </c>
      <c r="G33" s="33"/>
      <c r="H33" s="34">
        <v>813</v>
      </c>
      <c r="I33" s="34">
        <f>H33-F33</f>
        <v>-3.999999999996362E-2</v>
      </c>
      <c r="J33" s="3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78" s="21" customFormat="1">
      <c r="A34" s="143"/>
      <c r="B34" s="145"/>
      <c r="C34" s="31" t="s">
        <v>44</v>
      </c>
      <c r="D34" s="32" t="s">
        <v>43</v>
      </c>
      <c r="E34" s="33">
        <f>E35+E36</f>
        <v>230.45100000000002</v>
      </c>
      <c r="F34" s="33">
        <f>F35+F36</f>
        <v>501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</row>
    <row r="35" spans="1:78" s="21" customFormat="1">
      <c r="A35" s="143"/>
      <c r="B35" s="145"/>
      <c r="C35" s="35" t="s">
        <v>45</v>
      </c>
      <c r="D35" s="32" t="s">
        <v>43</v>
      </c>
      <c r="E35" s="36">
        <f>E37*E38*D19%</f>
        <v>230.45100000000002</v>
      </c>
      <c r="F35" s="37">
        <v>87</v>
      </c>
      <c r="G35" s="3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</row>
    <row r="36" spans="1:78" s="21" customFormat="1">
      <c r="A36" s="143"/>
      <c r="B36" s="145"/>
      <c r="C36" s="35" t="s">
        <v>46</v>
      </c>
      <c r="D36" s="32" t="s">
        <v>43</v>
      </c>
      <c r="E36" s="36"/>
      <c r="F36" s="37">
        <v>414</v>
      </c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</row>
    <row r="37" spans="1:78" s="21" customFormat="1">
      <c r="A37" s="143"/>
      <c r="B37" s="145"/>
      <c r="C37" s="31" t="s">
        <v>47</v>
      </c>
      <c r="D37" s="32" t="s">
        <v>48</v>
      </c>
      <c r="E37" s="33">
        <v>247</v>
      </c>
      <c r="F37" s="33">
        <v>182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</row>
    <row r="38" spans="1:78" s="21" customFormat="1">
      <c r="A38" s="143"/>
      <c r="B38" s="145"/>
      <c r="C38" s="31" t="s">
        <v>49</v>
      </c>
      <c r="D38" s="32" t="s">
        <v>50</v>
      </c>
      <c r="E38" s="33">
        <f>E47</f>
        <v>9.33</v>
      </c>
      <c r="F38" s="33">
        <f>F47</f>
        <v>7.22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78" s="22" customFormat="1" ht="26.4">
      <c r="A39" s="143"/>
      <c r="B39" s="145"/>
      <c r="C39" s="28" t="s">
        <v>51</v>
      </c>
      <c r="D39" s="29" t="s">
        <v>41</v>
      </c>
      <c r="E39" s="30">
        <f>E41/E40*100</f>
        <v>100</v>
      </c>
      <c r="F39" s="30">
        <f>F41/F40*100</f>
        <v>100</v>
      </c>
      <c r="G39" s="30">
        <f>IF(F39/E39*100&gt;100,100,F39/E39*100)</f>
        <v>100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78" s="21" customFormat="1">
      <c r="A40" s="143"/>
      <c r="B40" s="145"/>
      <c r="C40" s="31" t="s">
        <v>52</v>
      </c>
      <c r="D40" s="32" t="s">
        <v>53</v>
      </c>
      <c r="E40" s="38">
        <f>F40</f>
        <v>16.53</v>
      </c>
      <c r="F40" s="39">
        <v>16.53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78" s="21" customFormat="1">
      <c r="A41" s="143"/>
      <c r="B41" s="145"/>
      <c r="C41" s="31" t="s">
        <v>54</v>
      </c>
      <c r="D41" s="32" t="s">
        <v>53</v>
      </c>
      <c r="E41" s="38">
        <f>E40</f>
        <v>16.53</v>
      </c>
      <c r="F41" s="40">
        <v>16.53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78" s="21" customFormat="1" ht="26.4">
      <c r="A42" s="143"/>
      <c r="B42" s="145"/>
      <c r="C42" s="28" t="s">
        <v>55</v>
      </c>
      <c r="D42" s="29" t="s">
        <v>41</v>
      </c>
      <c r="E42" s="30">
        <f>ROUND((E44/E43*100),1)</f>
        <v>66.7</v>
      </c>
      <c r="F42" s="30">
        <f>ROUND((F44/F43*100),1)</f>
        <v>68.8</v>
      </c>
      <c r="G42" s="30">
        <f>IF(F42/E42*100&gt;100,100,F42/E42*100)</f>
        <v>100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78" s="21" customFormat="1">
      <c r="A43" s="143"/>
      <c r="B43" s="145"/>
      <c r="C43" s="31" t="s">
        <v>56</v>
      </c>
      <c r="D43" s="32" t="s">
        <v>50</v>
      </c>
      <c r="E43" s="33">
        <f>F43</f>
        <v>16</v>
      </c>
      <c r="F43" s="41">
        <v>16</v>
      </c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78" s="21" customFormat="1">
      <c r="A44" s="143"/>
      <c r="B44" s="145"/>
      <c r="C44" s="31" t="s">
        <v>57</v>
      </c>
      <c r="D44" s="32" t="s">
        <v>50</v>
      </c>
      <c r="E44" s="33">
        <f>E43*D21%</f>
        <v>10.672000000000001</v>
      </c>
      <c r="F44" s="41">
        <v>11</v>
      </c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78">
      <c r="A45" s="143"/>
      <c r="B45" s="145"/>
      <c r="C45" s="147" t="s">
        <v>12</v>
      </c>
      <c r="D45" s="147"/>
      <c r="E45" s="147"/>
      <c r="F45" s="147"/>
      <c r="G45" s="42">
        <f>(G32+G39+G42)/3</f>
        <v>100</v>
      </c>
    </row>
    <row r="46" spans="1:78" s="21" customFormat="1">
      <c r="A46" s="143"/>
      <c r="B46" s="145"/>
      <c r="C46" s="43" t="s">
        <v>58</v>
      </c>
      <c r="D46" s="43"/>
      <c r="E46" s="44" t="s">
        <v>59</v>
      </c>
      <c r="F46" s="44" t="s">
        <v>60</v>
      </c>
      <c r="G46" s="45" t="s">
        <v>15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1:78" s="21" customFormat="1">
      <c r="A47" s="143"/>
      <c r="B47" s="145"/>
      <c r="C47" s="46" t="s">
        <v>61</v>
      </c>
      <c r="D47" s="47" t="s">
        <v>50</v>
      </c>
      <c r="E47" s="113">
        <f>ROUND(((E48+E49+E50+E57+E58+E59+E51+E52+E53+E54+E55+E56)/12),2)</f>
        <v>9.33</v>
      </c>
      <c r="F47" s="113">
        <f>ROUND(((F48+F49+F50+F57+F58+F59+F51+F52+F53+F54+F55+F56)/9),2)</f>
        <v>7.22</v>
      </c>
      <c r="G47" s="30">
        <f>IF(F47/E47*100&gt;100,100,F47/E47*100)</f>
        <v>77.384780278670945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</row>
    <row r="48" spans="1:78" s="21" customFormat="1">
      <c r="A48" s="143"/>
      <c r="B48" s="145"/>
      <c r="C48" s="48" t="s">
        <v>62</v>
      </c>
      <c r="D48" s="49" t="s">
        <v>50</v>
      </c>
      <c r="E48" s="33">
        <v>6</v>
      </c>
      <c r="F48" s="33">
        <v>6</v>
      </c>
      <c r="G48" s="50"/>
      <c r="H48" s="4"/>
      <c r="I48" s="53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s="21" customFormat="1">
      <c r="A49" s="143"/>
      <c r="B49" s="145"/>
      <c r="C49" s="48" t="s">
        <v>63</v>
      </c>
      <c r="D49" s="49" t="s">
        <v>50</v>
      </c>
      <c r="E49" s="33">
        <v>6</v>
      </c>
      <c r="F49" s="33">
        <v>6</v>
      </c>
      <c r="G49" s="50"/>
      <c r="H49" s="4"/>
      <c r="I49" s="53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1:68" s="21" customFormat="1">
      <c r="A50" s="143"/>
      <c r="B50" s="145"/>
      <c r="C50" s="48" t="s">
        <v>64</v>
      </c>
      <c r="D50" s="49" t="s">
        <v>50</v>
      </c>
      <c r="E50" s="33">
        <v>6</v>
      </c>
      <c r="F50" s="33">
        <v>6</v>
      </c>
      <c r="G50" s="50"/>
      <c r="H50" s="4"/>
      <c r="I50" s="53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68" s="21" customFormat="1">
      <c r="A51" s="143"/>
      <c r="B51" s="145"/>
      <c r="C51" s="48" t="s">
        <v>65</v>
      </c>
      <c r="D51" s="49" t="s">
        <v>50</v>
      </c>
      <c r="E51" s="33">
        <v>6</v>
      </c>
      <c r="F51" s="33">
        <v>6</v>
      </c>
      <c r="G51" s="50"/>
      <c r="H51" s="4"/>
      <c r="I51" s="53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1:68" s="21" customFormat="1">
      <c r="A52" s="143"/>
      <c r="B52" s="145"/>
      <c r="C52" s="48" t="s">
        <v>66</v>
      </c>
      <c r="D52" s="49" t="s">
        <v>50</v>
      </c>
      <c r="E52" s="33">
        <v>6</v>
      </c>
      <c r="F52" s="33">
        <v>6</v>
      </c>
      <c r="G52" s="50"/>
      <c r="H52" s="4"/>
      <c r="I52" s="53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:68" s="21" customFormat="1">
      <c r="A53" s="143"/>
      <c r="B53" s="145"/>
      <c r="C53" s="48" t="s">
        <v>67</v>
      </c>
      <c r="D53" s="49" t="s">
        <v>50</v>
      </c>
      <c r="E53" s="33">
        <v>6</v>
      </c>
      <c r="F53" s="33">
        <v>6</v>
      </c>
      <c r="G53" s="50"/>
      <c r="H53" s="4"/>
      <c r="I53" s="53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s="21" customFormat="1">
      <c r="A54" s="143"/>
      <c r="B54" s="145"/>
      <c r="C54" s="48" t="s">
        <v>68</v>
      </c>
      <c r="D54" s="49" t="s">
        <v>50</v>
      </c>
      <c r="E54" s="33">
        <v>6</v>
      </c>
      <c r="F54" s="33">
        <v>7</v>
      </c>
      <c r="G54" s="50"/>
      <c r="H54" s="4"/>
      <c r="I54" s="53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s="21" customFormat="1">
      <c r="A55" s="143"/>
      <c r="B55" s="145"/>
      <c r="C55" s="48" t="s">
        <v>69</v>
      </c>
      <c r="D55" s="49" t="s">
        <v>50</v>
      </c>
      <c r="E55" s="33">
        <v>6</v>
      </c>
      <c r="F55" s="33">
        <v>6</v>
      </c>
      <c r="G55" s="50"/>
      <c r="H55" s="4"/>
      <c r="I55" s="53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68" s="21" customFormat="1">
      <c r="A56" s="143"/>
      <c r="B56" s="145"/>
      <c r="C56" s="48" t="s">
        <v>70</v>
      </c>
      <c r="D56" s="49" t="s">
        <v>50</v>
      </c>
      <c r="E56" s="33">
        <v>16</v>
      </c>
      <c r="F56" s="33">
        <v>16</v>
      </c>
      <c r="G56" s="50"/>
      <c r="H56" s="4"/>
      <c r="I56" s="53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68" s="21" customFormat="1">
      <c r="A57" s="143"/>
      <c r="B57" s="145"/>
      <c r="C57" s="48" t="s">
        <v>71</v>
      </c>
      <c r="D57" s="49" t="s">
        <v>50</v>
      </c>
      <c r="E57" s="33">
        <v>16</v>
      </c>
      <c r="F57" s="33"/>
      <c r="G57" s="50"/>
      <c r="H57" s="4"/>
      <c r="I57" s="53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68" s="21" customFormat="1">
      <c r="A58" s="143"/>
      <c r="B58" s="145"/>
      <c r="C58" s="48" t="s">
        <v>72</v>
      </c>
      <c r="D58" s="49" t="s">
        <v>50</v>
      </c>
      <c r="E58" s="33">
        <v>16</v>
      </c>
      <c r="F58" s="33"/>
      <c r="G58" s="50"/>
      <c r="H58" s="4"/>
      <c r="I58" s="53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:68" s="21" customFormat="1">
      <c r="A59" s="143"/>
      <c r="B59" s="145"/>
      <c r="C59" s="48" t="s">
        <v>73</v>
      </c>
      <c r="D59" s="49" t="s">
        <v>50</v>
      </c>
      <c r="E59" s="33">
        <v>16</v>
      </c>
      <c r="F59" s="33"/>
      <c r="G59" s="50"/>
      <c r="H59" s="4"/>
      <c r="I59" s="53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68">
      <c r="A60" s="143"/>
      <c r="B60" s="146"/>
      <c r="C60" s="148" t="s">
        <v>74</v>
      </c>
      <c r="D60" s="148"/>
      <c r="E60" s="148"/>
      <c r="F60" s="148"/>
      <c r="G60" s="51">
        <f>(G45+G47)/2</f>
        <v>88.692390139335473</v>
      </c>
      <c r="H60" s="34"/>
    </row>
    <row r="61" spans="1:68">
      <c r="B61" s="136"/>
      <c r="C61" s="136"/>
      <c r="H61" s="34"/>
      <c r="I61" s="34"/>
      <c r="J61" s="34"/>
      <c r="K61" s="34"/>
      <c r="L61" s="34"/>
      <c r="M61" s="34"/>
    </row>
    <row r="62" spans="1:68">
      <c r="B62" s="136" t="s">
        <v>28</v>
      </c>
      <c r="C62" s="136"/>
    </row>
  </sheetData>
  <mergeCells count="30">
    <mergeCell ref="A2:J2"/>
    <mergeCell ref="A3:J3"/>
    <mergeCell ref="A4:J4"/>
    <mergeCell ref="A5:J5"/>
    <mergeCell ref="A7:J7"/>
    <mergeCell ref="K14:K17"/>
    <mergeCell ref="B15:B16"/>
    <mergeCell ref="C15:G16"/>
    <mergeCell ref="H15:J16"/>
    <mergeCell ref="A19:A22"/>
    <mergeCell ref="B19:B21"/>
    <mergeCell ref="H19:H21"/>
    <mergeCell ref="I19:I21"/>
    <mergeCell ref="J19:J21"/>
    <mergeCell ref="K19:K21"/>
    <mergeCell ref="A14:A17"/>
    <mergeCell ref="B14:J14"/>
    <mergeCell ref="B62:C62"/>
    <mergeCell ref="B24:C24"/>
    <mergeCell ref="A25:G25"/>
    <mergeCell ref="A26:G26"/>
    <mergeCell ref="A27:A29"/>
    <mergeCell ref="B27:G27"/>
    <mergeCell ref="B28:B29"/>
    <mergeCell ref="C28:G28"/>
    <mergeCell ref="A31:A60"/>
    <mergeCell ref="B31:B60"/>
    <mergeCell ref="C45:F45"/>
    <mergeCell ref="C60:F60"/>
    <mergeCell ref="B61:C61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2:CJ62"/>
  <sheetViews>
    <sheetView view="pageBreakPreview" topLeftCell="A31" zoomScale="77" zoomScaleNormal="70" zoomScaleSheetLayoutView="77" workbookViewId="0">
      <selection activeCell="F48" sqref="F48"/>
    </sheetView>
  </sheetViews>
  <sheetFormatPr defaultColWidth="9.109375" defaultRowHeight="15.6"/>
  <cols>
    <col min="1" max="1" width="4.88671875" style="1" customWidth="1"/>
    <col min="2" max="2" width="12.6640625" style="65" customWidth="1"/>
    <col min="3" max="3" width="92" style="1" customWidth="1"/>
    <col min="4" max="4" width="10.44140625" style="2" customWidth="1"/>
    <col min="5" max="6" width="10" style="2" customWidth="1"/>
    <col min="7" max="7" width="7.5546875" style="3" customWidth="1"/>
    <col min="8" max="8" width="9.44140625" style="4" customWidth="1"/>
    <col min="9" max="10" width="12.6640625" style="4" bestFit="1" customWidth="1"/>
    <col min="11" max="11" width="9.109375" style="4"/>
    <col min="12" max="13" width="5.109375" style="4" customWidth="1"/>
    <col min="14" max="14" width="7.33203125" style="4" customWidth="1"/>
    <col min="15" max="16384" width="9.109375" style="4"/>
  </cols>
  <sheetData>
    <row r="2" spans="1:88" customFormat="1" ht="17.399999999999999">
      <c r="A2" s="158" t="s">
        <v>0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88" customFormat="1" ht="17.399999999999999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88" customFormat="1" ht="18">
      <c r="A4" s="159" t="s">
        <v>2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88" customFormat="1" ht="17.399999999999999">
      <c r="A5" s="158" t="s">
        <v>266</v>
      </c>
      <c r="B5" s="158"/>
      <c r="C5" s="158"/>
      <c r="D5" s="158"/>
      <c r="E5" s="158"/>
      <c r="F5" s="158"/>
      <c r="G5" s="158"/>
      <c r="H5" s="158"/>
      <c r="I5" s="158"/>
      <c r="J5" s="158"/>
    </row>
    <row r="6" spans="1:88" customFormat="1" ht="17.399999999999999">
      <c r="A6" s="69"/>
      <c r="B6" s="69"/>
      <c r="C6" s="69"/>
      <c r="D6" s="69"/>
      <c r="E6" s="69"/>
      <c r="F6" s="69"/>
      <c r="G6" s="69"/>
      <c r="H6" s="69"/>
      <c r="I6" s="69"/>
      <c r="J6" s="69"/>
    </row>
    <row r="7" spans="1:88" customFormat="1" ht="14.4">
      <c r="A7" s="160" t="s">
        <v>264</v>
      </c>
      <c r="B7" s="160"/>
      <c r="C7" s="160"/>
      <c r="D7" s="160"/>
      <c r="E7" s="160"/>
      <c r="F7" s="160"/>
      <c r="G7" s="160"/>
      <c r="H7" s="160"/>
      <c r="I7" s="160"/>
      <c r="J7" s="160"/>
    </row>
    <row r="8" spans="1:88" customFormat="1" ht="19.2">
      <c r="A8" s="79"/>
      <c r="B8" s="70"/>
      <c r="C8" s="70"/>
      <c r="D8" s="70"/>
      <c r="E8" s="70"/>
      <c r="F8" s="70"/>
      <c r="G8" s="70"/>
      <c r="H8" s="70"/>
      <c r="I8" s="70"/>
      <c r="J8" s="70"/>
    </row>
    <row r="9" spans="1:88" customFormat="1" ht="18.600000000000001">
      <c r="A9" s="88" t="s">
        <v>133</v>
      </c>
      <c r="B9" s="70"/>
      <c r="C9" s="70"/>
      <c r="D9" s="70"/>
      <c r="E9" s="70"/>
      <c r="F9" s="70"/>
      <c r="G9" s="70"/>
      <c r="H9" s="70"/>
      <c r="I9" s="70"/>
      <c r="J9" s="70"/>
    </row>
    <row r="10" spans="1:88" customFormat="1" ht="19.2">
      <c r="A10" s="79" t="s">
        <v>106</v>
      </c>
      <c r="B10" s="70"/>
      <c r="C10" s="70"/>
      <c r="D10" s="70"/>
      <c r="E10" s="70"/>
      <c r="F10" s="70"/>
      <c r="G10" s="70"/>
      <c r="H10" s="70"/>
      <c r="I10" s="70"/>
      <c r="J10" s="70"/>
    </row>
    <row r="11" spans="1:88" customFormat="1" ht="19.2">
      <c r="A11" s="79" t="s">
        <v>137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88" customFormat="1" ht="19.2">
      <c r="A12" s="79" t="s">
        <v>136</v>
      </c>
      <c r="B12" s="70"/>
      <c r="C12" s="70"/>
      <c r="D12" s="70"/>
      <c r="E12" s="70"/>
      <c r="F12" s="70"/>
      <c r="G12" s="70"/>
      <c r="H12" s="70"/>
      <c r="I12" s="70"/>
      <c r="J12" s="70"/>
    </row>
    <row r="13" spans="1:88" customFormat="1" ht="19.2">
      <c r="A13" s="79" t="s">
        <v>113</v>
      </c>
      <c r="B13" s="70"/>
      <c r="C13" s="70"/>
      <c r="D13" s="70"/>
      <c r="E13" s="70"/>
      <c r="F13" s="70"/>
      <c r="G13" s="70"/>
      <c r="H13" s="70"/>
      <c r="I13" s="70"/>
      <c r="J13" s="70"/>
    </row>
    <row r="14" spans="1:88" s="6" customFormat="1" ht="15" customHeight="1">
      <c r="A14" s="156" t="s">
        <v>3</v>
      </c>
      <c r="B14" s="157" t="s">
        <v>4</v>
      </c>
      <c r="C14" s="157"/>
      <c r="D14" s="157"/>
      <c r="E14" s="157"/>
      <c r="F14" s="157"/>
      <c r="G14" s="157"/>
      <c r="H14" s="157"/>
      <c r="I14" s="157"/>
      <c r="J14" s="157"/>
      <c r="K14" s="149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>
      <c r="A15" s="156"/>
      <c r="B15" s="150" t="s">
        <v>6</v>
      </c>
      <c r="C15" s="151" t="s">
        <v>7</v>
      </c>
      <c r="D15" s="151"/>
      <c r="E15" s="151"/>
      <c r="F15" s="151"/>
      <c r="G15" s="151"/>
      <c r="H15" s="152" t="s">
        <v>8</v>
      </c>
      <c r="I15" s="152"/>
      <c r="J15" s="152"/>
      <c r="K15" s="149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>
      <c r="A16" s="156"/>
      <c r="B16" s="150"/>
      <c r="C16" s="151"/>
      <c r="D16" s="151"/>
      <c r="E16" s="151"/>
      <c r="F16" s="151"/>
      <c r="G16" s="151"/>
      <c r="H16" s="152"/>
      <c r="I16" s="152"/>
      <c r="J16" s="152"/>
      <c r="K16" s="149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>
      <c r="A17" s="156"/>
      <c r="B17" s="80"/>
      <c r="C17" s="80"/>
      <c r="D17" s="81" t="s">
        <v>9</v>
      </c>
      <c r="E17" s="81" t="s">
        <v>10</v>
      </c>
      <c r="F17" s="81" t="s">
        <v>11</v>
      </c>
      <c r="G17" s="81" t="s">
        <v>12</v>
      </c>
      <c r="H17" s="81" t="s">
        <v>13</v>
      </c>
      <c r="I17" s="82" t="s">
        <v>14</v>
      </c>
      <c r="J17" s="11" t="s">
        <v>15</v>
      </c>
      <c r="K17" s="149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>
      <c r="A18" s="67">
        <v>1</v>
      </c>
      <c r="B18" s="67" t="s">
        <v>16</v>
      </c>
      <c r="C18" s="67" t="s">
        <v>17</v>
      </c>
      <c r="D18" s="11">
        <v>4</v>
      </c>
      <c r="E18" s="11">
        <v>5</v>
      </c>
      <c r="F18" s="11">
        <v>6</v>
      </c>
      <c r="G18" s="11">
        <v>7</v>
      </c>
      <c r="H18" s="83">
        <v>8</v>
      </c>
      <c r="I18" s="82">
        <v>9</v>
      </c>
      <c r="J18" s="84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48.75" customHeight="1">
      <c r="A19" s="153" t="s">
        <v>18</v>
      </c>
      <c r="B19" s="154" t="s">
        <v>19</v>
      </c>
      <c r="C19" s="8" t="s">
        <v>20</v>
      </c>
      <c r="D19" s="9">
        <v>10</v>
      </c>
      <c r="E19" s="9">
        <f>F32</f>
        <v>4.4000000000000004</v>
      </c>
      <c r="F19" s="10">
        <f>IF(D19/E19*100&gt;100,100,D19/E19*100)</f>
        <v>100</v>
      </c>
      <c r="G19" s="11" t="s">
        <v>21</v>
      </c>
      <c r="H19" s="155"/>
      <c r="I19" s="155"/>
      <c r="J19" s="155"/>
      <c r="K19" s="155"/>
    </row>
    <row r="20" spans="1:88" s="5" customFormat="1" ht="36" customHeight="1">
      <c r="A20" s="153"/>
      <c r="B20" s="154"/>
      <c r="C20" s="8" t="s">
        <v>22</v>
      </c>
      <c r="D20" s="9">
        <v>100</v>
      </c>
      <c r="E20" s="12">
        <f>F39</f>
        <v>100</v>
      </c>
      <c r="F20" s="10">
        <f>IF(E20/D20*100&gt;100,100,E20/D20*100)</f>
        <v>100</v>
      </c>
      <c r="G20" s="11" t="s">
        <v>21</v>
      </c>
      <c r="H20" s="155"/>
      <c r="I20" s="155"/>
      <c r="J20" s="155"/>
      <c r="K20" s="155"/>
    </row>
    <row r="21" spans="1:88" s="5" customFormat="1" ht="50.25" customHeight="1">
      <c r="A21" s="153"/>
      <c r="B21" s="154"/>
      <c r="C21" s="8" t="s">
        <v>23</v>
      </c>
      <c r="D21" s="9">
        <v>66.7</v>
      </c>
      <c r="E21" s="12">
        <f>F42</f>
        <v>68.8</v>
      </c>
      <c r="F21" s="10">
        <f>IF(E21/D21*100&gt;100,100,E21/D21*100)</f>
        <v>100</v>
      </c>
      <c r="G21" s="11" t="s">
        <v>21</v>
      </c>
      <c r="H21" s="155"/>
      <c r="I21" s="155"/>
      <c r="J21" s="155"/>
      <c r="K21" s="155"/>
    </row>
    <row r="22" spans="1:88" s="5" customFormat="1" ht="16.2">
      <c r="A22" s="153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100</v>
      </c>
      <c r="H22" s="112">
        <f>E47</f>
        <v>231.67</v>
      </c>
      <c r="I22" s="112">
        <f>F47</f>
        <v>224.67</v>
      </c>
      <c r="J22" s="10">
        <f>IF(I22/H22*100&gt;100,100,I22/H22*100)</f>
        <v>96.978460741572064</v>
      </c>
      <c r="K22" s="20">
        <f>(J22+G22)/2</f>
        <v>98.489230370786032</v>
      </c>
    </row>
    <row r="24" spans="1:88">
      <c r="B24" s="136" t="s">
        <v>28</v>
      </c>
      <c r="C24" s="136"/>
    </row>
    <row r="25" spans="1:88" s="21" customFormat="1">
      <c r="A25" s="137" t="s">
        <v>29</v>
      </c>
      <c r="B25" s="137"/>
      <c r="C25" s="137"/>
      <c r="D25" s="137"/>
      <c r="E25" s="137"/>
      <c r="F25" s="137"/>
      <c r="G25" s="13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>
      <c r="A26" s="138"/>
      <c r="B26" s="138"/>
      <c r="C26" s="138"/>
      <c r="D26" s="138"/>
      <c r="E26" s="138"/>
      <c r="F26" s="138"/>
      <c r="G26" s="138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>
      <c r="A27" s="139" t="s">
        <v>3</v>
      </c>
      <c r="B27" s="140" t="s">
        <v>4</v>
      </c>
      <c r="C27" s="140"/>
      <c r="D27" s="140"/>
      <c r="E27" s="140"/>
      <c r="F27" s="140"/>
      <c r="G27" s="14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>
      <c r="A28" s="139"/>
      <c r="B28" s="141" t="s">
        <v>30</v>
      </c>
      <c r="C28" s="142"/>
      <c r="D28" s="142"/>
      <c r="E28" s="142"/>
      <c r="F28" s="142"/>
      <c r="G28" s="14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6.6">
      <c r="A29" s="139"/>
      <c r="B29" s="141"/>
      <c r="C29" s="66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>
      <c r="A30" s="24">
        <v>1</v>
      </c>
      <c r="B30" s="24" t="s">
        <v>16</v>
      </c>
      <c r="C30" s="24" t="s">
        <v>17</v>
      </c>
      <c r="D30" s="25">
        <v>4</v>
      </c>
      <c r="E30" s="25">
        <v>5</v>
      </c>
      <c r="F30" s="25">
        <v>6</v>
      </c>
      <c r="G30" s="25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8" s="21" customFormat="1">
      <c r="A31" s="143" t="s">
        <v>18</v>
      </c>
      <c r="B31" s="144" t="s">
        <v>35</v>
      </c>
      <c r="C31" s="26" t="s">
        <v>36</v>
      </c>
      <c r="D31" s="26"/>
      <c r="E31" s="27" t="s">
        <v>37</v>
      </c>
      <c r="F31" s="27" t="s">
        <v>38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8" s="21" customFormat="1" ht="26.4">
      <c r="A32" s="143"/>
      <c r="B32" s="145"/>
      <c r="C32" s="28" t="s">
        <v>40</v>
      </c>
      <c r="D32" s="29" t="s">
        <v>41</v>
      </c>
      <c r="E32" s="30">
        <f>ROUND(((E35/E38)/(E37/100)),1)</f>
        <v>10</v>
      </c>
      <c r="F32" s="30">
        <f>ROUND(((F35/F38)/(F37/100)),1)</f>
        <v>4.4000000000000004</v>
      </c>
      <c r="G32" s="30">
        <f>IF(E32/F32*100&gt;100,100,E32/F32*100)</f>
        <v>100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78" s="21" customFormat="1">
      <c r="A33" s="143"/>
      <c r="B33" s="145"/>
      <c r="C33" s="31" t="s">
        <v>42</v>
      </c>
      <c r="D33" s="32" t="s">
        <v>43</v>
      </c>
      <c r="E33" s="33">
        <f>E37*E38-E34</f>
        <v>51500.240999999995</v>
      </c>
      <c r="F33" s="33">
        <f>F37*F38-F34</f>
        <v>22083.939999999995</v>
      </c>
      <c r="G33" s="33"/>
      <c r="H33" s="34">
        <f>F33+'14'!F33+'4'!F33</f>
        <v>27777.979999999996</v>
      </c>
      <c r="I33" s="4">
        <v>27778</v>
      </c>
      <c r="J33" s="34">
        <f>I33-H33</f>
        <v>2.0000000004074536E-2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78" s="21" customFormat="1">
      <c r="A34" s="143"/>
      <c r="B34" s="145"/>
      <c r="C34" s="31" t="s">
        <v>44</v>
      </c>
      <c r="D34" s="32" t="s">
        <v>43</v>
      </c>
      <c r="E34" s="33">
        <f>E35+E36</f>
        <v>5722.2489999999998</v>
      </c>
      <c r="F34" s="33">
        <f>F35+F36</f>
        <v>18806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</row>
    <row r="35" spans="1:78" s="21" customFormat="1">
      <c r="A35" s="143"/>
      <c r="B35" s="145"/>
      <c r="C35" s="35" t="s">
        <v>45</v>
      </c>
      <c r="D35" s="32" t="s">
        <v>43</v>
      </c>
      <c r="E35" s="36">
        <f>E37*E38*D19%</f>
        <v>5722.2489999999998</v>
      </c>
      <c r="F35" s="37">
        <v>1803</v>
      </c>
      <c r="G35" s="3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</row>
    <row r="36" spans="1:78" s="21" customFormat="1">
      <c r="A36" s="143"/>
      <c r="B36" s="145"/>
      <c r="C36" s="35" t="s">
        <v>46</v>
      </c>
      <c r="D36" s="32" t="s">
        <v>43</v>
      </c>
      <c r="E36" s="36"/>
      <c r="F36" s="37">
        <f>14140+2863</f>
        <v>17003</v>
      </c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</row>
    <row r="37" spans="1:78" s="21" customFormat="1">
      <c r="A37" s="143"/>
      <c r="B37" s="145"/>
      <c r="C37" s="31" t="s">
        <v>47</v>
      </c>
      <c r="D37" s="32" t="s">
        <v>48</v>
      </c>
      <c r="E37" s="33">
        <v>247</v>
      </c>
      <c r="F37" s="33">
        <v>182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</row>
    <row r="38" spans="1:78" s="21" customFormat="1">
      <c r="A38" s="143"/>
      <c r="B38" s="145"/>
      <c r="C38" s="31" t="s">
        <v>49</v>
      </c>
      <c r="D38" s="32" t="s">
        <v>50</v>
      </c>
      <c r="E38" s="33">
        <f>E47</f>
        <v>231.67</v>
      </c>
      <c r="F38" s="33">
        <f>F47</f>
        <v>224.67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78" s="22" customFormat="1" ht="26.4">
      <c r="A39" s="143"/>
      <c r="B39" s="145"/>
      <c r="C39" s="28" t="s">
        <v>51</v>
      </c>
      <c r="D39" s="29" t="s">
        <v>41</v>
      </c>
      <c r="E39" s="30">
        <f>E41/E40*100</f>
        <v>100</v>
      </c>
      <c r="F39" s="30">
        <f>F41/F40*100</f>
        <v>100</v>
      </c>
      <c r="G39" s="30">
        <f>IF(F39/E39*100&gt;100,100,F39/E39*100)</f>
        <v>100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78" s="21" customFormat="1">
      <c r="A40" s="143"/>
      <c r="B40" s="145"/>
      <c r="C40" s="31" t="s">
        <v>52</v>
      </c>
      <c r="D40" s="32" t="s">
        <v>53</v>
      </c>
      <c r="E40" s="38">
        <f>F40</f>
        <v>16.53</v>
      </c>
      <c r="F40" s="39">
        <v>16.53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78" s="21" customFormat="1">
      <c r="A41" s="143"/>
      <c r="B41" s="145"/>
      <c r="C41" s="31" t="s">
        <v>54</v>
      </c>
      <c r="D41" s="32" t="s">
        <v>53</v>
      </c>
      <c r="E41" s="38">
        <f>E40</f>
        <v>16.53</v>
      </c>
      <c r="F41" s="40">
        <v>16.53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78" s="21" customFormat="1" ht="26.4">
      <c r="A42" s="143"/>
      <c r="B42" s="145"/>
      <c r="C42" s="28" t="s">
        <v>55</v>
      </c>
      <c r="D42" s="29" t="s">
        <v>41</v>
      </c>
      <c r="E42" s="30">
        <f>ROUND((E44/E43*100),1)</f>
        <v>66.7</v>
      </c>
      <c r="F42" s="30">
        <f>ROUND((F44/F43*100),1)</f>
        <v>68.8</v>
      </c>
      <c r="G42" s="30">
        <f>IF(F42/E42*100&gt;100,100,F42/E42*100)</f>
        <v>100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78" s="21" customFormat="1">
      <c r="A43" s="143"/>
      <c r="B43" s="145"/>
      <c r="C43" s="31" t="s">
        <v>56</v>
      </c>
      <c r="D43" s="32" t="s">
        <v>50</v>
      </c>
      <c r="E43" s="33">
        <f>F43</f>
        <v>16</v>
      </c>
      <c r="F43" s="41">
        <v>16</v>
      </c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78" s="21" customFormat="1">
      <c r="A44" s="143"/>
      <c r="B44" s="145"/>
      <c r="C44" s="31" t="s">
        <v>57</v>
      </c>
      <c r="D44" s="32" t="s">
        <v>50</v>
      </c>
      <c r="E44" s="33">
        <f>E43*D21%</f>
        <v>10.672000000000001</v>
      </c>
      <c r="F44" s="41">
        <v>11</v>
      </c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78">
      <c r="A45" s="143"/>
      <c r="B45" s="145"/>
      <c r="C45" s="147" t="s">
        <v>12</v>
      </c>
      <c r="D45" s="147"/>
      <c r="E45" s="147"/>
      <c r="F45" s="147"/>
      <c r="G45" s="42">
        <f>(G32+G39+G42)/3</f>
        <v>100</v>
      </c>
    </row>
    <row r="46" spans="1:78" s="21" customFormat="1">
      <c r="A46" s="143"/>
      <c r="B46" s="145"/>
      <c r="C46" s="43" t="s">
        <v>58</v>
      </c>
      <c r="D46" s="43"/>
      <c r="E46" s="44" t="s">
        <v>59</v>
      </c>
      <c r="F46" s="44" t="s">
        <v>60</v>
      </c>
      <c r="G46" s="45" t="s">
        <v>15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1:78" s="21" customFormat="1">
      <c r="A47" s="143"/>
      <c r="B47" s="145"/>
      <c r="C47" s="46" t="s">
        <v>61</v>
      </c>
      <c r="D47" s="47" t="s">
        <v>50</v>
      </c>
      <c r="E47" s="113">
        <f>ROUND(((E48+E49+E50+E57+E58+E59+E51+E52+E53+E54+E55+E56)/12),2)</f>
        <v>231.67</v>
      </c>
      <c r="F47" s="113">
        <f>ROUND(((F48+F49+F50+F57+F58+F59+F51+F52+F53+F54+F55+F56)/9),2)</f>
        <v>224.67</v>
      </c>
      <c r="G47" s="30">
        <f>IF(F47/E47*100&gt;100,100,F47/E47*100)</f>
        <v>96.978460741572064</v>
      </c>
      <c r="H47" s="4" t="s">
        <v>269</v>
      </c>
      <c r="I47" s="4" t="s">
        <v>270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</row>
    <row r="48" spans="1:78" s="21" customFormat="1">
      <c r="A48" s="143"/>
      <c r="B48" s="145"/>
      <c r="C48" s="48" t="s">
        <v>62</v>
      </c>
      <c r="D48" s="49" t="s">
        <v>50</v>
      </c>
      <c r="E48" s="33">
        <v>224</v>
      </c>
      <c r="F48" s="33">
        <v>225</v>
      </c>
      <c r="G48" s="50"/>
      <c r="H48" s="4">
        <f>'14'!F48</f>
        <v>34</v>
      </c>
      <c r="I48" s="53">
        <f>290-30</f>
        <v>260</v>
      </c>
      <c r="J48" s="4"/>
      <c r="K48" s="53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s="21" customFormat="1">
      <c r="A49" s="143"/>
      <c r="B49" s="145"/>
      <c r="C49" s="48" t="s">
        <v>63</v>
      </c>
      <c r="D49" s="49" t="s">
        <v>50</v>
      </c>
      <c r="E49" s="33">
        <v>224</v>
      </c>
      <c r="F49" s="33">
        <v>226</v>
      </c>
      <c r="G49" s="50"/>
      <c r="H49" s="4">
        <f>'14'!F49</f>
        <v>34</v>
      </c>
      <c r="I49" s="53">
        <f>291-30</f>
        <v>261</v>
      </c>
      <c r="J49" s="4"/>
      <c r="K49" s="53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1:68" s="21" customFormat="1">
      <c r="A50" s="143"/>
      <c r="B50" s="145"/>
      <c r="C50" s="48" t="s">
        <v>64</v>
      </c>
      <c r="D50" s="49" t="s">
        <v>50</v>
      </c>
      <c r="E50" s="33">
        <v>224</v>
      </c>
      <c r="F50" s="33">
        <v>224</v>
      </c>
      <c r="G50" s="50"/>
      <c r="H50" s="4">
        <f>'14'!F50</f>
        <v>35</v>
      </c>
      <c r="I50" s="53"/>
      <c r="J50" s="4"/>
      <c r="K50" s="53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68" s="21" customFormat="1">
      <c r="A51" s="143"/>
      <c r="B51" s="145"/>
      <c r="C51" s="48" t="s">
        <v>65</v>
      </c>
      <c r="D51" s="49" t="s">
        <v>50</v>
      </c>
      <c r="E51" s="33">
        <v>224</v>
      </c>
      <c r="F51" s="33">
        <v>221</v>
      </c>
      <c r="G51" s="50"/>
      <c r="H51" s="4">
        <f>'14'!F51</f>
        <v>35</v>
      </c>
      <c r="I51" s="53"/>
      <c r="J51" s="4"/>
      <c r="K51" s="53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1:68" s="21" customFormat="1">
      <c r="A52" s="143"/>
      <c r="B52" s="145"/>
      <c r="C52" s="48" t="s">
        <v>66</v>
      </c>
      <c r="D52" s="49" t="s">
        <v>50</v>
      </c>
      <c r="E52" s="33">
        <v>224</v>
      </c>
      <c r="F52" s="33">
        <v>221</v>
      </c>
      <c r="G52" s="50"/>
      <c r="H52" s="4">
        <f>'14'!F52</f>
        <v>35</v>
      </c>
      <c r="I52" s="53"/>
      <c r="J52" s="4"/>
      <c r="K52" s="53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:68" s="21" customFormat="1">
      <c r="A53" s="143"/>
      <c r="B53" s="145"/>
      <c r="C53" s="48" t="s">
        <v>67</v>
      </c>
      <c r="D53" s="49" t="s">
        <v>50</v>
      </c>
      <c r="E53" s="33">
        <v>224</v>
      </c>
      <c r="F53" s="33">
        <v>224</v>
      </c>
      <c r="G53" s="50"/>
      <c r="H53" s="4">
        <f>'14'!F53</f>
        <v>35</v>
      </c>
      <c r="I53" s="53"/>
      <c r="J53" s="4"/>
      <c r="K53" s="53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s="21" customFormat="1">
      <c r="A54" s="143"/>
      <c r="B54" s="145"/>
      <c r="C54" s="48" t="s">
        <v>68</v>
      </c>
      <c r="D54" s="49" t="s">
        <v>50</v>
      </c>
      <c r="E54" s="33">
        <v>224</v>
      </c>
      <c r="F54" s="33">
        <v>224</v>
      </c>
      <c r="G54" s="50"/>
      <c r="H54" s="4">
        <f>'14'!F54</f>
        <v>35</v>
      </c>
      <c r="I54" s="53"/>
      <c r="J54" s="4"/>
      <c r="K54" s="53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s="21" customFormat="1">
      <c r="A55" s="143"/>
      <c r="B55" s="145"/>
      <c r="C55" s="48" t="s">
        <v>69</v>
      </c>
      <c r="D55" s="49" t="s">
        <v>50</v>
      </c>
      <c r="E55" s="33">
        <v>224</v>
      </c>
      <c r="F55" s="33">
        <v>222</v>
      </c>
      <c r="G55" s="50"/>
      <c r="H55" s="4">
        <f>'14'!F55</f>
        <v>47</v>
      </c>
      <c r="I55" s="53"/>
      <c r="J55" s="4"/>
      <c r="K55" s="53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68" s="21" customFormat="1">
      <c r="A56" s="143"/>
      <c r="B56" s="145"/>
      <c r="C56" s="48" t="s">
        <v>70</v>
      </c>
      <c r="D56" s="49" t="s">
        <v>50</v>
      </c>
      <c r="E56" s="33">
        <v>247</v>
      </c>
      <c r="F56" s="33">
        <v>235</v>
      </c>
      <c r="G56" s="50"/>
      <c r="H56" s="4">
        <f>'14'!F56</f>
        <v>35</v>
      </c>
      <c r="I56" s="53"/>
      <c r="J56" s="4"/>
      <c r="K56" s="53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68" s="21" customFormat="1">
      <c r="A57" s="143"/>
      <c r="B57" s="145"/>
      <c r="C57" s="48" t="s">
        <v>71</v>
      </c>
      <c r="D57" s="49" t="s">
        <v>50</v>
      </c>
      <c r="E57" s="33">
        <v>247</v>
      </c>
      <c r="F57" s="33">
        <f t="shared" ref="F57:F59" si="0">I57-H57</f>
        <v>0</v>
      </c>
      <c r="G57" s="50"/>
      <c r="H57" s="4">
        <f>'14'!F57</f>
        <v>0</v>
      </c>
      <c r="I57" s="53"/>
      <c r="J57" s="4"/>
      <c r="K57" s="53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68" s="21" customFormat="1">
      <c r="A58" s="143"/>
      <c r="B58" s="145"/>
      <c r="C58" s="48" t="s">
        <v>72</v>
      </c>
      <c r="D58" s="49" t="s">
        <v>50</v>
      </c>
      <c r="E58" s="33">
        <v>247</v>
      </c>
      <c r="F58" s="33">
        <f t="shared" si="0"/>
        <v>0</v>
      </c>
      <c r="G58" s="50"/>
      <c r="H58" s="4">
        <f>'14'!F58</f>
        <v>0</v>
      </c>
      <c r="I58" s="53"/>
      <c r="J58" s="4"/>
      <c r="K58" s="53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:68" s="21" customFormat="1">
      <c r="A59" s="143"/>
      <c r="B59" s="145"/>
      <c r="C59" s="48" t="s">
        <v>73</v>
      </c>
      <c r="D59" s="49" t="s">
        <v>50</v>
      </c>
      <c r="E59" s="33">
        <v>247</v>
      </c>
      <c r="F59" s="33">
        <f t="shared" si="0"/>
        <v>0</v>
      </c>
      <c r="G59" s="50"/>
      <c r="H59" s="4">
        <f>'14'!F59</f>
        <v>0</v>
      </c>
      <c r="I59" s="53"/>
      <c r="J59" s="4"/>
      <c r="K59" s="53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68">
      <c r="A60" s="143"/>
      <c r="B60" s="146"/>
      <c r="C60" s="148" t="s">
        <v>74</v>
      </c>
      <c r="D60" s="148"/>
      <c r="E60" s="148"/>
      <c r="F60" s="148"/>
      <c r="G60" s="51">
        <f>(G45+G47)/2</f>
        <v>98.489230370786032</v>
      </c>
      <c r="H60" s="34"/>
    </row>
    <row r="61" spans="1:68">
      <c r="B61" s="136"/>
      <c r="C61" s="136"/>
      <c r="H61" s="34"/>
      <c r="I61" s="34"/>
      <c r="J61" s="34"/>
      <c r="K61" s="34"/>
      <c r="L61" s="34"/>
      <c r="M61" s="34"/>
    </row>
    <row r="62" spans="1:68">
      <c r="B62" s="136" t="s">
        <v>28</v>
      </c>
      <c r="C62" s="136"/>
    </row>
  </sheetData>
  <mergeCells count="30">
    <mergeCell ref="B62:C62"/>
    <mergeCell ref="B24:C24"/>
    <mergeCell ref="A25:G25"/>
    <mergeCell ref="A26:G26"/>
    <mergeCell ref="A27:A29"/>
    <mergeCell ref="B27:G27"/>
    <mergeCell ref="B28:B29"/>
    <mergeCell ref="C28:G28"/>
    <mergeCell ref="A31:A60"/>
    <mergeCell ref="B31:B60"/>
    <mergeCell ref="C45:F45"/>
    <mergeCell ref="C60:F60"/>
    <mergeCell ref="B61:C61"/>
    <mergeCell ref="K14:K17"/>
    <mergeCell ref="B15:B16"/>
    <mergeCell ref="C15:G16"/>
    <mergeCell ref="H15:J16"/>
    <mergeCell ref="A19:A22"/>
    <mergeCell ref="B19:B21"/>
    <mergeCell ref="H19:H21"/>
    <mergeCell ref="I19:I21"/>
    <mergeCell ref="J19:J21"/>
    <mergeCell ref="K19:K21"/>
    <mergeCell ref="A14:A17"/>
    <mergeCell ref="B14:J14"/>
    <mergeCell ref="A2:J2"/>
    <mergeCell ref="A3:J3"/>
    <mergeCell ref="A4:J4"/>
    <mergeCell ref="A5:J5"/>
    <mergeCell ref="A7:J7"/>
  </mergeCells>
  <pageMargins left="0.7" right="0.7" top="0.75" bottom="0.75" header="0.3" footer="0.3"/>
  <pageSetup paperSize="9" scale="45" orientation="portrait" horizontalDpi="180" verticalDpi="180" r:id="rId1"/>
  <colBreaks count="1" manualBreakCount="1">
    <brk id="12" max="6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2:CJ62"/>
  <sheetViews>
    <sheetView view="pageBreakPreview" topLeftCell="A22" zoomScale="73" zoomScaleNormal="70" zoomScaleSheetLayoutView="73" workbookViewId="0">
      <selection activeCell="E47" sqref="E47"/>
    </sheetView>
  </sheetViews>
  <sheetFormatPr defaultColWidth="9.109375" defaultRowHeight="15.6"/>
  <cols>
    <col min="1" max="1" width="4.88671875" style="1" customWidth="1"/>
    <col min="2" max="2" width="12.6640625" style="65" customWidth="1"/>
    <col min="3" max="3" width="92" style="1" customWidth="1"/>
    <col min="4" max="4" width="10.44140625" style="2" customWidth="1"/>
    <col min="5" max="6" width="10" style="2" customWidth="1"/>
    <col min="7" max="7" width="7.5546875" style="3" customWidth="1"/>
    <col min="8" max="8" width="9.44140625" style="4" customWidth="1"/>
    <col min="9" max="10" width="12.88671875" style="4" bestFit="1" customWidth="1"/>
    <col min="11" max="11" width="10.109375" style="4" bestFit="1" customWidth="1"/>
    <col min="12" max="13" width="5.109375" style="4" customWidth="1"/>
    <col min="14" max="14" width="7.33203125" style="4" customWidth="1"/>
    <col min="15" max="16384" width="9.109375" style="4"/>
  </cols>
  <sheetData>
    <row r="2" spans="1:88" customFormat="1" ht="17.399999999999999">
      <c r="A2" s="158" t="s">
        <v>0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88" customFormat="1" ht="17.399999999999999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88" customFormat="1" ht="18">
      <c r="A4" s="159" t="s">
        <v>2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88" customFormat="1" ht="17.399999999999999">
      <c r="A5" s="158" t="s">
        <v>266</v>
      </c>
      <c r="B5" s="158"/>
      <c r="C5" s="158"/>
      <c r="D5" s="158"/>
      <c r="E5" s="158"/>
      <c r="F5" s="158"/>
      <c r="G5" s="158"/>
      <c r="H5" s="158"/>
      <c r="I5" s="158"/>
      <c r="J5" s="158"/>
    </row>
    <row r="6" spans="1:88" customFormat="1" ht="17.399999999999999">
      <c r="A6" s="69"/>
      <c r="B6" s="69"/>
      <c r="C6" s="69"/>
      <c r="D6" s="69"/>
      <c r="E6" s="69"/>
      <c r="F6" s="69"/>
      <c r="G6" s="69"/>
      <c r="H6" s="69"/>
      <c r="I6" s="69"/>
      <c r="J6" s="69"/>
    </row>
    <row r="7" spans="1:88" customFormat="1" ht="14.4">
      <c r="A7" s="160" t="s">
        <v>264</v>
      </c>
      <c r="B7" s="160"/>
      <c r="C7" s="160"/>
      <c r="D7" s="160"/>
      <c r="E7" s="160"/>
      <c r="F7" s="160"/>
      <c r="G7" s="160"/>
      <c r="H7" s="160"/>
      <c r="I7" s="160"/>
      <c r="J7" s="160"/>
    </row>
    <row r="8" spans="1:88" customFormat="1" ht="19.2">
      <c r="A8" s="79"/>
      <c r="B8" s="70"/>
      <c r="C8" s="70"/>
      <c r="D8" s="70"/>
      <c r="E8" s="70"/>
      <c r="F8" s="70"/>
      <c r="G8" s="70"/>
      <c r="H8" s="70"/>
      <c r="I8" s="70"/>
      <c r="J8" s="70"/>
    </row>
    <row r="9" spans="1:88" customFormat="1" ht="18.600000000000001">
      <c r="A9" s="88" t="s">
        <v>133</v>
      </c>
      <c r="B9" s="70"/>
      <c r="C9" s="70"/>
      <c r="D9" s="70"/>
      <c r="E9" s="70"/>
      <c r="F9" s="70"/>
      <c r="G9" s="70"/>
      <c r="H9" s="70"/>
      <c r="I9" s="70"/>
      <c r="J9" s="70"/>
    </row>
    <row r="10" spans="1:88" customFormat="1" ht="19.2">
      <c r="A10" s="79" t="s">
        <v>110</v>
      </c>
      <c r="B10" s="70"/>
      <c r="C10" s="70"/>
      <c r="D10" s="70"/>
      <c r="E10" s="70"/>
      <c r="F10" s="70"/>
      <c r="G10" s="70"/>
      <c r="H10" s="70"/>
      <c r="I10" s="70"/>
      <c r="J10" s="70"/>
    </row>
    <row r="11" spans="1:88" customFormat="1" ht="19.2">
      <c r="A11" s="79" t="s">
        <v>111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88" customFormat="1" ht="19.2">
      <c r="A12" s="79" t="s">
        <v>136</v>
      </c>
      <c r="B12" s="70"/>
      <c r="C12" s="70"/>
      <c r="D12" s="70"/>
      <c r="E12" s="70"/>
      <c r="F12" s="70"/>
      <c r="G12" s="70"/>
      <c r="H12" s="70"/>
      <c r="I12" s="70"/>
      <c r="J12" s="70"/>
    </row>
    <row r="13" spans="1:88" customFormat="1" ht="19.2">
      <c r="A13" s="79" t="s">
        <v>113</v>
      </c>
      <c r="B13" s="70"/>
      <c r="C13" s="70"/>
      <c r="D13" s="70"/>
      <c r="E13" s="70"/>
      <c r="F13" s="70"/>
      <c r="G13" s="70"/>
      <c r="H13" s="70"/>
      <c r="I13" s="70"/>
      <c r="J13" s="70"/>
    </row>
    <row r="14" spans="1:88" s="6" customFormat="1" ht="15" customHeight="1">
      <c r="A14" s="156" t="s">
        <v>3</v>
      </c>
      <c r="B14" s="157" t="s">
        <v>4</v>
      </c>
      <c r="C14" s="157"/>
      <c r="D14" s="157"/>
      <c r="E14" s="157"/>
      <c r="F14" s="157"/>
      <c r="G14" s="157"/>
      <c r="H14" s="157"/>
      <c r="I14" s="157"/>
      <c r="J14" s="157"/>
      <c r="K14" s="149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>
      <c r="A15" s="156"/>
      <c r="B15" s="150" t="s">
        <v>6</v>
      </c>
      <c r="C15" s="151" t="s">
        <v>7</v>
      </c>
      <c r="D15" s="151"/>
      <c r="E15" s="151"/>
      <c r="F15" s="151"/>
      <c r="G15" s="151"/>
      <c r="H15" s="152" t="s">
        <v>8</v>
      </c>
      <c r="I15" s="152"/>
      <c r="J15" s="152"/>
      <c r="K15" s="149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>
      <c r="A16" s="156"/>
      <c r="B16" s="150"/>
      <c r="C16" s="151"/>
      <c r="D16" s="151"/>
      <c r="E16" s="151"/>
      <c r="F16" s="151"/>
      <c r="G16" s="151"/>
      <c r="H16" s="152"/>
      <c r="I16" s="152"/>
      <c r="J16" s="152"/>
      <c r="K16" s="149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>
      <c r="A17" s="156"/>
      <c r="B17" s="80"/>
      <c r="C17" s="80"/>
      <c r="D17" s="81" t="s">
        <v>9</v>
      </c>
      <c r="E17" s="81" t="s">
        <v>10</v>
      </c>
      <c r="F17" s="81" t="s">
        <v>11</v>
      </c>
      <c r="G17" s="81" t="s">
        <v>12</v>
      </c>
      <c r="H17" s="81" t="s">
        <v>13</v>
      </c>
      <c r="I17" s="82" t="s">
        <v>14</v>
      </c>
      <c r="J17" s="11" t="s">
        <v>15</v>
      </c>
      <c r="K17" s="149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>
      <c r="A18" s="67">
        <v>1</v>
      </c>
      <c r="B18" s="67" t="s">
        <v>16</v>
      </c>
      <c r="C18" s="67" t="s">
        <v>17</v>
      </c>
      <c r="D18" s="11">
        <v>4</v>
      </c>
      <c r="E18" s="11">
        <v>5</v>
      </c>
      <c r="F18" s="11">
        <v>6</v>
      </c>
      <c r="G18" s="11">
        <v>7</v>
      </c>
      <c r="H18" s="83">
        <v>8</v>
      </c>
      <c r="I18" s="82">
        <v>9</v>
      </c>
      <c r="J18" s="84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48.75" customHeight="1">
      <c r="A19" s="153" t="s">
        <v>18</v>
      </c>
      <c r="B19" s="154" t="s">
        <v>19</v>
      </c>
      <c r="C19" s="8" t="s">
        <v>20</v>
      </c>
      <c r="D19" s="9">
        <v>12</v>
      </c>
      <c r="E19" s="9">
        <f>F32</f>
        <v>3.7</v>
      </c>
      <c r="F19" s="10">
        <f>IF(D19/E19*100&gt;100,100,D19/E19*100)</f>
        <v>100</v>
      </c>
      <c r="G19" s="11" t="s">
        <v>21</v>
      </c>
      <c r="H19" s="155"/>
      <c r="I19" s="155"/>
      <c r="J19" s="155"/>
      <c r="K19" s="155"/>
    </row>
    <row r="20" spans="1:88" s="5" customFormat="1" ht="36" customHeight="1">
      <c r="A20" s="153"/>
      <c r="B20" s="154"/>
      <c r="C20" s="8" t="s">
        <v>22</v>
      </c>
      <c r="D20" s="9">
        <v>100</v>
      </c>
      <c r="E20" s="12">
        <f>F39</f>
        <v>100</v>
      </c>
      <c r="F20" s="10">
        <f>IF(E20/D20*100&gt;100,100,E20/D20*100)</f>
        <v>100</v>
      </c>
      <c r="G20" s="11" t="s">
        <v>21</v>
      </c>
      <c r="H20" s="155"/>
      <c r="I20" s="155"/>
      <c r="J20" s="155"/>
      <c r="K20" s="155"/>
    </row>
    <row r="21" spans="1:88" s="5" customFormat="1" ht="50.25" customHeight="1">
      <c r="A21" s="153"/>
      <c r="B21" s="154"/>
      <c r="C21" s="8" t="s">
        <v>23</v>
      </c>
      <c r="D21" s="9">
        <v>70</v>
      </c>
      <c r="E21" s="12">
        <f>F42</f>
        <v>80</v>
      </c>
      <c r="F21" s="10">
        <f>IF(E21/D21*100&gt;100,100,E21/D21*100)</f>
        <v>100</v>
      </c>
      <c r="G21" s="11" t="s">
        <v>21</v>
      </c>
      <c r="H21" s="155"/>
      <c r="I21" s="155"/>
      <c r="J21" s="155"/>
      <c r="K21" s="155"/>
    </row>
    <row r="22" spans="1:88" s="5" customFormat="1" ht="16.2">
      <c r="A22" s="153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100</v>
      </c>
      <c r="H22" s="112">
        <f>E47</f>
        <v>35</v>
      </c>
      <c r="I22" s="112">
        <f>F47</f>
        <v>36.11</v>
      </c>
      <c r="J22" s="10">
        <f>IF(I22/H22*100&gt;100,100,I22/H22*100)</f>
        <v>100</v>
      </c>
      <c r="K22" s="20">
        <f>(J22+G22)/2</f>
        <v>100</v>
      </c>
    </row>
    <row r="24" spans="1:88">
      <c r="B24" s="136" t="s">
        <v>28</v>
      </c>
      <c r="C24" s="136"/>
    </row>
    <row r="25" spans="1:88" s="21" customFormat="1">
      <c r="A25" s="137" t="s">
        <v>29</v>
      </c>
      <c r="B25" s="137"/>
      <c r="C25" s="137"/>
      <c r="D25" s="137"/>
      <c r="E25" s="137"/>
      <c r="F25" s="137"/>
      <c r="G25" s="13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>
      <c r="A26" s="138"/>
      <c r="B26" s="138"/>
      <c r="C26" s="138"/>
      <c r="D26" s="138"/>
      <c r="E26" s="138"/>
      <c r="F26" s="138"/>
      <c r="G26" s="138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>
      <c r="A27" s="139" t="s">
        <v>3</v>
      </c>
      <c r="B27" s="140" t="s">
        <v>4</v>
      </c>
      <c r="C27" s="140"/>
      <c r="D27" s="140"/>
      <c r="E27" s="140"/>
      <c r="F27" s="140"/>
      <c r="G27" s="14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>
      <c r="A28" s="139"/>
      <c r="B28" s="141" t="s">
        <v>30</v>
      </c>
      <c r="C28" s="142"/>
      <c r="D28" s="142"/>
      <c r="E28" s="142"/>
      <c r="F28" s="142"/>
      <c r="G28" s="14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6.6">
      <c r="A29" s="139"/>
      <c r="B29" s="141"/>
      <c r="C29" s="66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>
      <c r="A30" s="24">
        <v>1</v>
      </c>
      <c r="B30" s="24" t="s">
        <v>16</v>
      </c>
      <c r="C30" s="24" t="s">
        <v>17</v>
      </c>
      <c r="D30" s="25">
        <v>4</v>
      </c>
      <c r="E30" s="25">
        <v>5</v>
      </c>
      <c r="F30" s="25">
        <v>6</v>
      </c>
      <c r="G30" s="25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8" s="21" customFormat="1">
      <c r="A31" s="143" t="s">
        <v>18</v>
      </c>
      <c r="B31" s="144" t="s">
        <v>35</v>
      </c>
      <c r="C31" s="26" t="s">
        <v>36</v>
      </c>
      <c r="D31" s="26"/>
      <c r="E31" s="27" t="s">
        <v>37</v>
      </c>
      <c r="F31" s="27" t="s">
        <v>38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8" s="21" customFormat="1" ht="26.4">
      <c r="A32" s="143"/>
      <c r="B32" s="145"/>
      <c r="C32" s="28" t="s">
        <v>40</v>
      </c>
      <c r="D32" s="29" t="s">
        <v>41</v>
      </c>
      <c r="E32" s="30">
        <f>ROUND(((E35/E38)/(E37/100)),1)</f>
        <v>12</v>
      </c>
      <c r="F32" s="30">
        <f>ROUND(((F35/F38)/(F37/100)),1)</f>
        <v>3.7</v>
      </c>
      <c r="G32" s="30">
        <f>IF(E32/F32*100&gt;100,100,E32/F32*100)</f>
        <v>100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78" s="21" customFormat="1">
      <c r="A33" s="143"/>
      <c r="B33" s="145"/>
      <c r="C33" s="31" t="s">
        <v>42</v>
      </c>
      <c r="D33" s="32" t="s">
        <v>43</v>
      </c>
      <c r="E33" s="33">
        <f>E37*E38-E34</f>
        <v>7607.6</v>
      </c>
      <c r="F33" s="33">
        <f>F37*F38-F34</f>
        <v>5517.0199999999995</v>
      </c>
      <c r="G33" s="33"/>
      <c r="H33" s="3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78" s="21" customFormat="1">
      <c r="A34" s="143"/>
      <c r="B34" s="145"/>
      <c r="C34" s="31" t="s">
        <v>44</v>
      </c>
      <c r="D34" s="32" t="s">
        <v>43</v>
      </c>
      <c r="E34" s="33">
        <f>E35+E36</f>
        <v>1037.3999999999999</v>
      </c>
      <c r="F34" s="33">
        <f>F35+F36</f>
        <v>1055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</row>
    <row r="35" spans="1:78" s="21" customFormat="1">
      <c r="A35" s="143"/>
      <c r="B35" s="145"/>
      <c r="C35" s="35" t="s">
        <v>45</v>
      </c>
      <c r="D35" s="32" t="s">
        <v>43</v>
      </c>
      <c r="E35" s="36">
        <f>E37*E38*D19%</f>
        <v>1037.3999999999999</v>
      </c>
      <c r="F35" s="37">
        <v>241</v>
      </c>
      <c r="G35" s="3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</row>
    <row r="36" spans="1:78" s="21" customFormat="1">
      <c r="A36" s="143"/>
      <c r="B36" s="145"/>
      <c r="C36" s="35" t="s">
        <v>46</v>
      </c>
      <c r="D36" s="32" t="s">
        <v>43</v>
      </c>
      <c r="E36" s="36"/>
      <c r="F36" s="37">
        <v>814</v>
      </c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</row>
    <row r="37" spans="1:78" s="21" customFormat="1">
      <c r="A37" s="143"/>
      <c r="B37" s="145"/>
      <c r="C37" s="31" t="s">
        <v>47</v>
      </c>
      <c r="D37" s="32" t="s">
        <v>48</v>
      </c>
      <c r="E37" s="33">
        <v>247</v>
      </c>
      <c r="F37" s="33">
        <v>182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</row>
    <row r="38" spans="1:78" s="21" customFormat="1">
      <c r="A38" s="143"/>
      <c r="B38" s="145"/>
      <c r="C38" s="31" t="s">
        <v>49</v>
      </c>
      <c r="D38" s="32" t="s">
        <v>50</v>
      </c>
      <c r="E38" s="33">
        <f>E47</f>
        <v>35</v>
      </c>
      <c r="F38" s="33">
        <f>F47</f>
        <v>36.11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78" s="22" customFormat="1" ht="26.4">
      <c r="A39" s="143"/>
      <c r="B39" s="145"/>
      <c r="C39" s="28" t="s">
        <v>51</v>
      </c>
      <c r="D39" s="29" t="s">
        <v>41</v>
      </c>
      <c r="E39" s="30">
        <f>E41/E40*100</f>
        <v>100</v>
      </c>
      <c r="F39" s="30">
        <f>F41/F40*100</f>
        <v>100</v>
      </c>
      <c r="G39" s="30">
        <f>IF(F39/E39*100&gt;100,100,F39/E39*100)</f>
        <v>100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78" s="21" customFormat="1">
      <c r="A40" s="143"/>
      <c r="B40" s="145"/>
      <c r="C40" s="31" t="s">
        <v>52</v>
      </c>
      <c r="D40" s="32" t="s">
        <v>53</v>
      </c>
      <c r="E40" s="38">
        <f>F40</f>
        <v>3.54</v>
      </c>
      <c r="F40" s="39">
        <v>3.54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78" s="21" customFormat="1">
      <c r="A41" s="143"/>
      <c r="B41" s="145"/>
      <c r="C41" s="31" t="s">
        <v>54</v>
      </c>
      <c r="D41" s="32" t="s">
        <v>53</v>
      </c>
      <c r="E41" s="38">
        <f>E40</f>
        <v>3.54</v>
      </c>
      <c r="F41" s="40">
        <v>3.54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78" s="21" customFormat="1" ht="26.4">
      <c r="A42" s="143"/>
      <c r="B42" s="145"/>
      <c r="C42" s="28" t="s">
        <v>55</v>
      </c>
      <c r="D42" s="29" t="s">
        <v>41</v>
      </c>
      <c r="E42" s="30">
        <f>ROUND((E44/E43*100),1)</f>
        <v>70</v>
      </c>
      <c r="F42" s="30">
        <f>ROUND((F44/F43*100),1)</f>
        <v>80</v>
      </c>
      <c r="G42" s="30">
        <f>IF(F42/E42*100&gt;100,100,F42/E42*100)</f>
        <v>100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78" s="21" customFormat="1">
      <c r="A43" s="143"/>
      <c r="B43" s="145"/>
      <c r="C43" s="31" t="s">
        <v>56</v>
      </c>
      <c r="D43" s="32" t="s">
        <v>50</v>
      </c>
      <c r="E43" s="33">
        <f>F43</f>
        <v>10</v>
      </c>
      <c r="F43" s="41">
        <v>10</v>
      </c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78" s="21" customFormat="1">
      <c r="A44" s="143"/>
      <c r="B44" s="145"/>
      <c r="C44" s="31" t="s">
        <v>57</v>
      </c>
      <c r="D44" s="32" t="s">
        <v>50</v>
      </c>
      <c r="E44" s="33">
        <f>E43*D21%</f>
        <v>7</v>
      </c>
      <c r="F44" s="41">
        <v>8</v>
      </c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78">
      <c r="A45" s="143"/>
      <c r="B45" s="145"/>
      <c r="C45" s="147" t="s">
        <v>12</v>
      </c>
      <c r="D45" s="147"/>
      <c r="E45" s="147"/>
      <c r="F45" s="147"/>
      <c r="G45" s="42">
        <f>(G32+G39+G42)/3</f>
        <v>100</v>
      </c>
    </row>
    <row r="46" spans="1:78" s="21" customFormat="1">
      <c r="A46" s="143"/>
      <c r="B46" s="145"/>
      <c r="C46" s="43" t="s">
        <v>58</v>
      </c>
      <c r="D46" s="43"/>
      <c r="E46" s="44" t="s">
        <v>59</v>
      </c>
      <c r="F46" s="44" t="s">
        <v>60</v>
      </c>
      <c r="G46" s="45" t="s">
        <v>15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1:78" s="21" customFormat="1">
      <c r="A47" s="143"/>
      <c r="B47" s="145"/>
      <c r="C47" s="46" t="s">
        <v>61</v>
      </c>
      <c r="D47" s="47" t="s">
        <v>50</v>
      </c>
      <c r="E47" s="113">
        <f>ROUND(((E48+E49+E50+E57+E58+E59+E51+E52+E53+E54+E55+E56)/12),2)</f>
        <v>35</v>
      </c>
      <c r="F47" s="113">
        <f>ROUND(((F48+F49+F50+F57+F58+F59+F51+F52+F53+F54+F55+F56)/9),2)</f>
        <v>36.11</v>
      </c>
      <c r="G47" s="30">
        <f>IF(F47/E47*100&gt;100,100,F47/E47*100)</f>
        <v>100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</row>
    <row r="48" spans="1:78" s="21" customFormat="1">
      <c r="A48" s="143"/>
      <c r="B48" s="145"/>
      <c r="C48" s="48" t="s">
        <v>62</v>
      </c>
      <c r="D48" s="49" t="s">
        <v>50</v>
      </c>
      <c r="E48" s="33">
        <v>34</v>
      </c>
      <c r="F48" s="33">
        <v>34</v>
      </c>
      <c r="G48" s="50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s="21" customFormat="1">
      <c r="A49" s="143"/>
      <c r="B49" s="145"/>
      <c r="C49" s="48" t="s">
        <v>63</v>
      </c>
      <c r="D49" s="49" t="s">
        <v>50</v>
      </c>
      <c r="E49" s="33">
        <v>34</v>
      </c>
      <c r="F49" s="33">
        <v>34</v>
      </c>
      <c r="G49" s="50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1:68" s="21" customFormat="1">
      <c r="A50" s="143"/>
      <c r="B50" s="145"/>
      <c r="C50" s="48" t="s">
        <v>64</v>
      </c>
      <c r="D50" s="49" t="s">
        <v>50</v>
      </c>
      <c r="E50" s="33">
        <v>34</v>
      </c>
      <c r="F50" s="33">
        <v>35</v>
      </c>
      <c r="G50" s="50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68" s="21" customFormat="1">
      <c r="A51" s="143"/>
      <c r="B51" s="145"/>
      <c r="C51" s="48" t="s">
        <v>65</v>
      </c>
      <c r="D51" s="49" t="s">
        <v>50</v>
      </c>
      <c r="E51" s="33">
        <v>34</v>
      </c>
      <c r="F51" s="33">
        <v>35</v>
      </c>
      <c r="G51" s="50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1:68" s="21" customFormat="1">
      <c r="A52" s="143"/>
      <c r="B52" s="145"/>
      <c r="C52" s="48" t="s">
        <v>66</v>
      </c>
      <c r="D52" s="49" t="s">
        <v>50</v>
      </c>
      <c r="E52" s="33">
        <v>34</v>
      </c>
      <c r="F52" s="33">
        <v>35</v>
      </c>
      <c r="G52" s="50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:68" s="21" customFormat="1">
      <c r="A53" s="143"/>
      <c r="B53" s="145"/>
      <c r="C53" s="48" t="s">
        <v>67</v>
      </c>
      <c r="D53" s="49" t="s">
        <v>50</v>
      </c>
      <c r="E53" s="33">
        <v>34</v>
      </c>
      <c r="F53" s="33">
        <v>35</v>
      </c>
      <c r="G53" s="50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s="21" customFormat="1">
      <c r="A54" s="143"/>
      <c r="B54" s="145"/>
      <c r="C54" s="48" t="s">
        <v>68</v>
      </c>
      <c r="D54" s="49" t="s">
        <v>50</v>
      </c>
      <c r="E54" s="33">
        <v>34</v>
      </c>
      <c r="F54" s="33">
        <v>35</v>
      </c>
      <c r="G54" s="50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s="21" customFormat="1">
      <c r="A55" s="143"/>
      <c r="B55" s="145"/>
      <c r="C55" s="48" t="s">
        <v>69</v>
      </c>
      <c r="D55" s="49" t="s">
        <v>50</v>
      </c>
      <c r="E55" s="33">
        <v>34</v>
      </c>
      <c r="F55" s="33">
        <v>47</v>
      </c>
      <c r="G55" s="50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68" s="21" customFormat="1">
      <c r="A56" s="143"/>
      <c r="B56" s="145"/>
      <c r="C56" s="48" t="s">
        <v>70</v>
      </c>
      <c r="D56" s="49" t="s">
        <v>50</v>
      </c>
      <c r="E56" s="33">
        <v>37</v>
      </c>
      <c r="F56" s="33">
        <v>35</v>
      </c>
      <c r="G56" s="50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68" s="21" customFormat="1">
      <c r="A57" s="143"/>
      <c r="B57" s="145"/>
      <c r="C57" s="48" t="s">
        <v>71</v>
      </c>
      <c r="D57" s="49" t="s">
        <v>50</v>
      </c>
      <c r="E57" s="33">
        <v>37</v>
      </c>
      <c r="F57" s="33"/>
      <c r="G57" s="50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68" s="21" customFormat="1">
      <c r="A58" s="143"/>
      <c r="B58" s="145"/>
      <c r="C58" s="48" t="s">
        <v>72</v>
      </c>
      <c r="D58" s="49" t="s">
        <v>50</v>
      </c>
      <c r="E58" s="33">
        <v>37</v>
      </c>
      <c r="F58" s="33"/>
      <c r="G58" s="50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:68" s="21" customFormat="1">
      <c r="A59" s="143"/>
      <c r="B59" s="145"/>
      <c r="C59" s="48" t="s">
        <v>73</v>
      </c>
      <c r="D59" s="49" t="s">
        <v>50</v>
      </c>
      <c r="E59" s="33">
        <v>37</v>
      </c>
      <c r="F59" s="33"/>
      <c r="G59" s="50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68">
      <c r="A60" s="143"/>
      <c r="B60" s="146"/>
      <c r="C60" s="148" t="s">
        <v>74</v>
      </c>
      <c r="D60" s="148"/>
      <c r="E60" s="148"/>
      <c r="F60" s="148"/>
      <c r="G60" s="51">
        <f>(G45+G47)/2</f>
        <v>100</v>
      </c>
      <c r="H60" s="34"/>
    </row>
    <row r="61" spans="1:68">
      <c r="B61" s="136"/>
      <c r="C61" s="136"/>
      <c r="H61" s="34"/>
      <c r="I61" s="34"/>
      <c r="J61" s="34"/>
      <c r="K61" s="34"/>
      <c r="L61" s="34"/>
      <c r="M61" s="34"/>
    </row>
    <row r="62" spans="1:68">
      <c r="B62" s="136" t="s">
        <v>28</v>
      </c>
      <c r="C62" s="136"/>
    </row>
  </sheetData>
  <mergeCells count="30">
    <mergeCell ref="B62:C62"/>
    <mergeCell ref="B24:C24"/>
    <mergeCell ref="A25:G25"/>
    <mergeCell ref="A26:G26"/>
    <mergeCell ref="A27:A29"/>
    <mergeCell ref="B27:G27"/>
    <mergeCell ref="B28:B29"/>
    <mergeCell ref="C28:G28"/>
    <mergeCell ref="A31:A60"/>
    <mergeCell ref="B31:B60"/>
    <mergeCell ref="C45:F45"/>
    <mergeCell ref="C60:F60"/>
    <mergeCell ref="B61:C61"/>
    <mergeCell ref="K14:K17"/>
    <mergeCell ref="B15:B16"/>
    <mergeCell ref="C15:G16"/>
    <mergeCell ref="H15:J16"/>
    <mergeCell ref="A19:A22"/>
    <mergeCell ref="B19:B21"/>
    <mergeCell ref="H19:H21"/>
    <mergeCell ref="I19:I21"/>
    <mergeCell ref="J19:J21"/>
    <mergeCell ref="K19:K21"/>
    <mergeCell ref="A14:A17"/>
    <mergeCell ref="B14:J14"/>
    <mergeCell ref="A2:J2"/>
    <mergeCell ref="A3:J3"/>
    <mergeCell ref="A4:J4"/>
    <mergeCell ref="A5:J5"/>
    <mergeCell ref="A7:J7"/>
  </mergeCells>
  <pageMargins left="0.7" right="0.7" top="0.75" bottom="0.75" header="0.3" footer="0.3"/>
  <pageSetup paperSize="9" scale="45" orientation="portrait" horizontalDpi="180" verticalDpi="180" r:id="rId1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2:CJ62"/>
  <sheetViews>
    <sheetView tabSelected="1" zoomScale="82" zoomScaleNormal="82" workbookViewId="0">
      <selection activeCell="C20" sqref="C20"/>
    </sheetView>
  </sheetViews>
  <sheetFormatPr defaultColWidth="9.109375" defaultRowHeight="15.6"/>
  <cols>
    <col min="1" max="1" width="4.88671875" style="1" customWidth="1"/>
    <col min="2" max="2" width="12.6640625" style="123" customWidth="1"/>
    <col min="3" max="3" width="92" style="1" customWidth="1"/>
    <col min="4" max="4" width="10.44140625" style="2" customWidth="1"/>
    <col min="5" max="6" width="10" style="2" customWidth="1"/>
    <col min="7" max="7" width="7.5546875" style="3" customWidth="1"/>
    <col min="8" max="8" width="9.44140625" style="4" customWidth="1"/>
    <col min="9" max="10" width="12.6640625" style="4" bestFit="1" customWidth="1"/>
    <col min="11" max="11" width="9.109375" style="4"/>
    <col min="12" max="13" width="5.109375" style="4" customWidth="1"/>
    <col min="14" max="14" width="7.33203125" style="4" customWidth="1"/>
    <col min="15" max="16384" width="9.109375" style="4"/>
  </cols>
  <sheetData>
    <row r="2" spans="1:88" customFormat="1" ht="17.399999999999999">
      <c r="A2" s="158" t="s">
        <v>0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88" customFormat="1" ht="17.399999999999999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88" customFormat="1" ht="18">
      <c r="A4" s="159" t="s">
        <v>2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88" customFormat="1" ht="17.399999999999999">
      <c r="A5" s="158" t="s">
        <v>266</v>
      </c>
      <c r="B5" s="158"/>
      <c r="C5" s="158"/>
      <c r="D5" s="158"/>
      <c r="E5" s="158"/>
      <c r="F5" s="158"/>
      <c r="G5" s="158"/>
      <c r="H5" s="158"/>
      <c r="I5" s="158"/>
      <c r="J5" s="158"/>
    </row>
    <row r="6" spans="1:88" customFormat="1" ht="17.399999999999999">
      <c r="A6" s="119"/>
      <c r="B6" s="119"/>
      <c r="C6" s="119"/>
      <c r="D6" s="119"/>
      <c r="E6" s="119"/>
      <c r="F6" s="119"/>
      <c r="G6" s="119"/>
      <c r="H6" s="119"/>
      <c r="I6" s="119"/>
      <c r="J6" s="119"/>
    </row>
    <row r="7" spans="1:88" customFormat="1" ht="14.4">
      <c r="A7" s="160" t="s">
        <v>309</v>
      </c>
      <c r="B7" s="160"/>
      <c r="C7" s="160"/>
      <c r="D7" s="160"/>
      <c r="E7" s="160"/>
      <c r="F7" s="160"/>
      <c r="G7" s="160"/>
      <c r="H7" s="160"/>
      <c r="I7" s="160"/>
      <c r="J7" s="160"/>
    </row>
    <row r="8" spans="1:88" customFormat="1" ht="19.2">
      <c r="A8" s="79"/>
      <c r="B8" s="120"/>
      <c r="C8" s="120"/>
      <c r="D8" s="120"/>
      <c r="E8" s="120"/>
      <c r="F8" s="120"/>
      <c r="G8" s="120"/>
      <c r="H8" s="120"/>
      <c r="I8" s="120"/>
      <c r="J8" s="120"/>
    </row>
    <row r="9" spans="1:88" customFormat="1" ht="18.600000000000001">
      <c r="A9" s="88" t="s">
        <v>133</v>
      </c>
      <c r="B9" s="120"/>
      <c r="C9" s="120"/>
      <c r="D9" s="120"/>
      <c r="E9" s="120"/>
      <c r="F9" s="120"/>
      <c r="G9" s="120"/>
      <c r="H9" s="120"/>
      <c r="I9" s="120"/>
      <c r="J9" s="120"/>
    </row>
    <row r="10" spans="1:88" customFormat="1" ht="19.2">
      <c r="A10" s="79" t="s">
        <v>106</v>
      </c>
      <c r="B10" s="120"/>
      <c r="C10" s="120"/>
      <c r="D10" s="120"/>
      <c r="E10" s="120"/>
      <c r="F10" s="120"/>
      <c r="G10" s="120"/>
      <c r="H10" s="120"/>
      <c r="I10" s="120"/>
      <c r="J10" s="120"/>
    </row>
    <row r="11" spans="1:88" customFormat="1" ht="19.2">
      <c r="A11" s="79" t="s">
        <v>106</v>
      </c>
      <c r="B11" s="120"/>
      <c r="C11" s="120"/>
      <c r="D11" s="120"/>
      <c r="E11" s="120"/>
      <c r="F11" s="120"/>
      <c r="G11" s="120"/>
      <c r="H11" s="120"/>
      <c r="I11" s="120"/>
      <c r="J11" s="120"/>
    </row>
    <row r="12" spans="1:88" customFormat="1" ht="19.2">
      <c r="A12" s="79" t="s">
        <v>136</v>
      </c>
      <c r="B12" s="120"/>
      <c r="C12" s="120"/>
      <c r="D12" s="120"/>
      <c r="E12" s="120"/>
      <c r="F12" s="120"/>
      <c r="G12" s="120"/>
      <c r="H12" s="120"/>
      <c r="I12" s="120"/>
      <c r="J12" s="120"/>
    </row>
    <row r="13" spans="1:88" customFormat="1" ht="19.2">
      <c r="A13" s="79" t="s">
        <v>268</v>
      </c>
      <c r="B13" s="120"/>
      <c r="C13" s="120"/>
      <c r="D13" s="120"/>
      <c r="E13" s="120"/>
      <c r="F13" s="120"/>
      <c r="G13" s="120"/>
      <c r="H13" s="120"/>
      <c r="I13" s="120"/>
      <c r="J13" s="120"/>
    </row>
    <row r="14" spans="1:88" s="6" customFormat="1" ht="15" customHeight="1">
      <c r="A14" s="156" t="s">
        <v>3</v>
      </c>
      <c r="B14" s="157" t="s">
        <v>4</v>
      </c>
      <c r="C14" s="157"/>
      <c r="D14" s="157"/>
      <c r="E14" s="157"/>
      <c r="F14" s="157"/>
      <c r="G14" s="157"/>
      <c r="H14" s="157"/>
      <c r="I14" s="157"/>
      <c r="J14" s="157"/>
      <c r="K14" s="149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>
      <c r="A15" s="156"/>
      <c r="B15" s="150" t="s">
        <v>6</v>
      </c>
      <c r="C15" s="151" t="s">
        <v>7</v>
      </c>
      <c r="D15" s="151"/>
      <c r="E15" s="151"/>
      <c r="F15" s="151"/>
      <c r="G15" s="151"/>
      <c r="H15" s="152" t="s">
        <v>8</v>
      </c>
      <c r="I15" s="152"/>
      <c r="J15" s="152"/>
      <c r="K15" s="149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>
      <c r="A16" s="156"/>
      <c r="B16" s="150"/>
      <c r="C16" s="151"/>
      <c r="D16" s="151"/>
      <c r="E16" s="151"/>
      <c r="F16" s="151"/>
      <c r="G16" s="151"/>
      <c r="H16" s="152"/>
      <c r="I16" s="152"/>
      <c r="J16" s="152"/>
      <c r="K16" s="149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>
      <c r="A17" s="156"/>
      <c r="B17" s="80"/>
      <c r="C17" s="80"/>
      <c r="D17" s="81" t="s">
        <v>9</v>
      </c>
      <c r="E17" s="81" t="s">
        <v>10</v>
      </c>
      <c r="F17" s="81" t="s">
        <v>11</v>
      </c>
      <c r="G17" s="81" t="s">
        <v>12</v>
      </c>
      <c r="H17" s="81" t="s">
        <v>13</v>
      </c>
      <c r="I17" s="82" t="s">
        <v>14</v>
      </c>
      <c r="J17" s="11" t="s">
        <v>15</v>
      </c>
      <c r="K17" s="149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>
      <c r="A18" s="121">
        <v>1</v>
      </c>
      <c r="B18" s="121" t="s">
        <v>16</v>
      </c>
      <c r="C18" s="121" t="s">
        <v>17</v>
      </c>
      <c r="D18" s="11">
        <v>4</v>
      </c>
      <c r="E18" s="11">
        <v>5</v>
      </c>
      <c r="F18" s="11">
        <v>6</v>
      </c>
      <c r="G18" s="11">
        <v>7</v>
      </c>
      <c r="H18" s="83">
        <v>8</v>
      </c>
      <c r="I18" s="82">
        <v>9</v>
      </c>
      <c r="J18" s="84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48.75" customHeight="1">
      <c r="A19" s="153" t="s">
        <v>18</v>
      </c>
      <c r="B19" s="154" t="s">
        <v>19</v>
      </c>
      <c r="C19" s="8" t="s">
        <v>20</v>
      </c>
      <c r="D19" s="9">
        <v>10</v>
      </c>
      <c r="E19" s="9">
        <f>F32</f>
        <v>5</v>
      </c>
      <c r="F19" s="10">
        <f>IF(D19/E19*100&gt;100,100,D19/E19*100)</f>
        <v>100</v>
      </c>
      <c r="G19" s="11" t="s">
        <v>21</v>
      </c>
      <c r="H19" s="155"/>
      <c r="I19" s="155"/>
      <c r="J19" s="155"/>
      <c r="K19" s="155"/>
    </row>
    <row r="20" spans="1:88" s="5" customFormat="1" ht="36" customHeight="1">
      <c r="A20" s="153"/>
      <c r="B20" s="154"/>
      <c r="C20" s="8" t="s">
        <v>22</v>
      </c>
      <c r="D20" s="9">
        <v>100</v>
      </c>
      <c r="E20" s="12">
        <f>F39</f>
        <v>100</v>
      </c>
      <c r="F20" s="10">
        <f>IF(E20/D20*100&gt;100,100,E20/D20*100)</f>
        <v>100</v>
      </c>
      <c r="G20" s="11" t="s">
        <v>21</v>
      </c>
      <c r="H20" s="155"/>
      <c r="I20" s="155"/>
      <c r="J20" s="155"/>
      <c r="K20" s="155"/>
    </row>
    <row r="21" spans="1:88" s="5" customFormat="1" ht="50.25" customHeight="1">
      <c r="A21" s="153"/>
      <c r="B21" s="154"/>
      <c r="C21" s="8" t="s">
        <v>23</v>
      </c>
      <c r="D21" s="9">
        <v>66.7</v>
      </c>
      <c r="E21" s="12">
        <f>F42</f>
        <v>80</v>
      </c>
      <c r="F21" s="10">
        <f>IF(E21/D21*100&gt;100,100,E21/D21*100)</f>
        <v>100</v>
      </c>
      <c r="G21" s="11" t="s">
        <v>21</v>
      </c>
      <c r="H21" s="155"/>
      <c r="I21" s="155"/>
      <c r="J21" s="155"/>
      <c r="K21" s="155"/>
    </row>
    <row r="22" spans="1:88" s="5" customFormat="1" ht="16.2">
      <c r="A22" s="153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100</v>
      </c>
      <c r="H22" s="112">
        <f>E47</f>
        <v>30</v>
      </c>
      <c r="I22" s="112">
        <f>F47</f>
        <v>30.44</v>
      </c>
      <c r="J22" s="10">
        <f>IF(I22/H22*100&gt;100,100,I22/H22*100)</f>
        <v>100</v>
      </c>
      <c r="K22" s="20">
        <f>(J22+G22)/2</f>
        <v>100</v>
      </c>
    </row>
    <row r="24" spans="1:88">
      <c r="B24" s="136" t="s">
        <v>310</v>
      </c>
      <c r="C24" s="136"/>
    </row>
    <row r="25" spans="1:88" s="21" customFormat="1">
      <c r="A25" s="137" t="s">
        <v>29</v>
      </c>
      <c r="B25" s="137"/>
      <c r="C25" s="137"/>
      <c r="D25" s="137"/>
      <c r="E25" s="137"/>
      <c r="F25" s="137"/>
      <c r="G25" s="13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>
      <c r="A26" s="138"/>
      <c r="B26" s="138"/>
      <c r="C26" s="138"/>
      <c r="D26" s="138"/>
      <c r="E26" s="138"/>
      <c r="F26" s="138"/>
      <c r="G26" s="138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>
      <c r="A27" s="139" t="s">
        <v>3</v>
      </c>
      <c r="B27" s="140" t="s">
        <v>4</v>
      </c>
      <c r="C27" s="140"/>
      <c r="D27" s="140"/>
      <c r="E27" s="140"/>
      <c r="F27" s="140"/>
      <c r="G27" s="14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>
      <c r="A28" s="139"/>
      <c r="B28" s="141" t="s">
        <v>30</v>
      </c>
      <c r="C28" s="142"/>
      <c r="D28" s="142"/>
      <c r="E28" s="142"/>
      <c r="F28" s="142"/>
      <c r="G28" s="14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6.6">
      <c r="A29" s="139"/>
      <c r="B29" s="141"/>
      <c r="C29" s="124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>
      <c r="A30" s="24">
        <v>1</v>
      </c>
      <c r="B30" s="24" t="s">
        <v>16</v>
      </c>
      <c r="C30" s="24" t="s">
        <v>17</v>
      </c>
      <c r="D30" s="25">
        <v>4</v>
      </c>
      <c r="E30" s="25">
        <v>5</v>
      </c>
      <c r="F30" s="25">
        <v>6</v>
      </c>
      <c r="G30" s="25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8" s="21" customFormat="1">
      <c r="A31" s="143" t="s">
        <v>18</v>
      </c>
      <c r="B31" s="144" t="s">
        <v>35</v>
      </c>
      <c r="C31" s="26" t="s">
        <v>36</v>
      </c>
      <c r="D31" s="26"/>
      <c r="E31" s="27" t="s">
        <v>37</v>
      </c>
      <c r="F31" s="27" t="s">
        <v>38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8" s="21" customFormat="1" ht="26.4">
      <c r="A32" s="143"/>
      <c r="B32" s="145"/>
      <c r="C32" s="28" t="s">
        <v>40</v>
      </c>
      <c r="D32" s="29" t="s">
        <v>41</v>
      </c>
      <c r="E32" s="30">
        <f>ROUND(((E35/E38)/(E37/100)),1)</f>
        <v>10</v>
      </c>
      <c r="F32" s="30">
        <f>ROUND(((F35/F38)/(F37/100)),1)</f>
        <v>5</v>
      </c>
      <c r="G32" s="30">
        <f>IF(E32/F32*100&gt;100,100,E32/F32*100)</f>
        <v>100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78" s="21" customFormat="1">
      <c r="A33" s="143"/>
      <c r="B33" s="145"/>
      <c r="C33" s="31" t="s">
        <v>42</v>
      </c>
      <c r="D33" s="32" t="s">
        <v>43</v>
      </c>
      <c r="E33" s="33">
        <f>E37*E38-E34</f>
        <v>6669</v>
      </c>
      <c r="F33" s="33">
        <f>F37*F38-F34</f>
        <v>2623.08</v>
      </c>
      <c r="G33" s="33"/>
      <c r="H33" s="34">
        <v>1879</v>
      </c>
      <c r="I33" s="34">
        <f>F33-H33</f>
        <v>744.07999999999993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78" s="21" customFormat="1">
      <c r="A34" s="143"/>
      <c r="B34" s="145"/>
      <c r="C34" s="31" t="s">
        <v>44</v>
      </c>
      <c r="D34" s="32" t="s">
        <v>43</v>
      </c>
      <c r="E34" s="33">
        <f>E35+E36</f>
        <v>741</v>
      </c>
      <c r="F34" s="33">
        <f>F35+F36</f>
        <v>2917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</row>
    <row r="35" spans="1:78" s="21" customFormat="1">
      <c r="A35" s="143"/>
      <c r="B35" s="145"/>
      <c r="C35" s="35" t="s">
        <v>45</v>
      </c>
      <c r="D35" s="32" t="s">
        <v>43</v>
      </c>
      <c r="E35" s="36">
        <f>E37*E38*D19%</f>
        <v>741</v>
      </c>
      <c r="F35" s="37">
        <v>276</v>
      </c>
      <c r="G35" s="3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</row>
    <row r="36" spans="1:78" s="21" customFormat="1">
      <c r="A36" s="143"/>
      <c r="B36" s="145"/>
      <c r="C36" s="35" t="s">
        <v>46</v>
      </c>
      <c r="D36" s="32" t="s">
        <v>43</v>
      </c>
      <c r="E36" s="36"/>
      <c r="F36" s="37">
        <v>2641</v>
      </c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</row>
    <row r="37" spans="1:78" s="21" customFormat="1">
      <c r="A37" s="143"/>
      <c r="B37" s="145"/>
      <c r="C37" s="31" t="s">
        <v>47</v>
      </c>
      <c r="D37" s="32" t="s">
        <v>48</v>
      </c>
      <c r="E37" s="33">
        <v>247</v>
      </c>
      <c r="F37" s="33">
        <v>182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</row>
    <row r="38" spans="1:78" s="21" customFormat="1">
      <c r="A38" s="143"/>
      <c r="B38" s="145"/>
      <c r="C38" s="31" t="s">
        <v>49</v>
      </c>
      <c r="D38" s="32" t="s">
        <v>50</v>
      </c>
      <c r="E38" s="33">
        <f>E47</f>
        <v>30</v>
      </c>
      <c r="F38" s="33">
        <f>F47</f>
        <v>30.44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78" s="22" customFormat="1" ht="26.4">
      <c r="A39" s="143"/>
      <c r="B39" s="145"/>
      <c r="C39" s="28" t="s">
        <v>51</v>
      </c>
      <c r="D39" s="29" t="s">
        <v>41</v>
      </c>
      <c r="E39" s="30">
        <f>E41/E40*100</f>
        <v>100</v>
      </c>
      <c r="F39" s="30">
        <f>F41/F40*100</f>
        <v>100</v>
      </c>
      <c r="G39" s="30">
        <f>IF(F39/E39*100&gt;100,100,F39/E39*100)</f>
        <v>100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78" s="21" customFormat="1">
      <c r="A40" s="143"/>
      <c r="B40" s="145"/>
      <c r="C40" s="31" t="s">
        <v>52</v>
      </c>
      <c r="D40" s="32" t="s">
        <v>53</v>
      </c>
      <c r="E40" s="38">
        <f>F40</f>
        <v>3.54</v>
      </c>
      <c r="F40" s="39">
        <v>3.54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78" s="21" customFormat="1">
      <c r="A41" s="143"/>
      <c r="B41" s="145"/>
      <c r="C41" s="31" t="s">
        <v>54</v>
      </c>
      <c r="D41" s="32" t="s">
        <v>53</v>
      </c>
      <c r="E41" s="38">
        <f>E40</f>
        <v>3.54</v>
      </c>
      <c r="F41" s="40">
        <v>3.54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78" s="21" customFormat="1" ht="26.4">
      <c r="A42" s="143"/>
      <c r="B42" s="145"/>
      <c r="C42" s="28" t="s">
        <v>55</v>
      </c>
      <c r="D42" s="29" t="s">
        <v>41</v>
      </c>
      <c r="E42" s="30">
        <f>ROUND((E44/E43*100),1)</f>
        <v>66.7</v>
      </c>
      <c r="F42" s="30">
        <f>ROUND((F44/F43*100),1)</f>
        <v>80</v>
      </c>
      <c r="G42" s="30">
        <f>IF(F42/E42*100&gt;100,100,F42/E42*100)</f>
        <v>100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78" s="21" customFormat="1">
      <c r="A43" s="143"/>
      <c r="B43" s="145"/>
      <c r="C43" s="31" t="s">
        <v>56</v>
      </c>
      <c r="D43" s="32" t="s">
        <v>50</v>
      </c>
      <c r="E43" s="33">
        <f>F43</f>
        <v>10</v>
      </c>
      <c r="F43" s="41">
        <v>10</v>
      </c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78" s="21" customFormat="1">
      <c r="A44" s="143"/>
      <c r="B44" s="145"/>
      <c r="C44" s="31" t="s">
        <v>57</v>
      </c>
      <c r="D44" s="32" t="s">
        <v>50</v>
      </c>
      <c r="E44" s="33">
        <f>E43*D21%</f>
        <v>6.67</v>
      </c>
      <c r="F44" s="41">
        <v>8</v>
      </c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78">
      <c r="A45" s="143"/>
      <c r="B45" s="145"/>
      <c r="C45" s="147" t="s">
        <v>12</v>
      </c>
      <c r="D45" s="147"/>
      <c r="E45" s="147"/>
      <c r="F45" s="147"/>
      <c r="G45" s="42">
        <f>(G32+G39+G42)/3</f>
        <v>100</v>
      </c>
    </row>
    <row r="46" spans="1:78" s="21" customFormat="1">
      <c r="A46" s="143"/>
      <c r="B46" s="145"/>
      <c r="C46" s="43" t="s">
        <v>58</v>
      </c>
      <c r="D46" s="43"/>
      <c r="E46" s="44" t="s">
        <v>59</v>
      </c>
      <c r="F46" s="44" t="s">
        <v>60</v>
      </c>
      <c r="G46" s="45" t="s">
        <v>15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1:78" s="21" customFormat="1">
      <c r="A47" s="143"/>
      <c r="B47" s="145"/>
      <c r="C47" s="46" t="s">
        <v>61</v>
      </c>
      <c r="D47" s="47" t="s">
        <v>50</v>
      </c>
      <c r="E47" s="113">
        <f>ROUND(((E48+E49+E50+E57+E58+E59+E51+E52+E53+E54+E55+E56)/12),2)</f>
        <v>30</v>
      </c>
      <c r="F47" s="113">
        <f>ROUND(((F48+F49+F50+F57+F58+F59+F51+F52+F53+F54+F55+F56)/9),2)</f>
        <v>30.44</v>
      </c>
      <c r="G47" s="30">
        <f>IF(F47/E47*100&gt;100,100,F47/E47*100)</f>
        <v>100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</row>
    <row r="48" spans="1:78" s="21" customFormat="1">
      <c r="A48" s="143"/>
      <c r="B48" s="145"/>
      <c r="C48" s="48" t="s">
        <v>62</v>
      </c>
      <c r="D48" s="49" t="s">
        <v>50</v>
      </c>
      <c r="E48" s="33">
        <v>30</v>
      </c>
      <c r="F48" s="33">
        <v>30</v>
      </c>
      <c r="G48" s="50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s="21" customFormat="1">
      <c r="A49" s="143"/>
      <c r="B49" s="145"/>
      <c r="C49" s="48" t="s">
        <v>63</v>
      </c>
      <c r="D49" s="49" t="s">
        <v>50</v>
      </c>
      <c r="E49" s="33">
        <v>30</v>
      </c>
      <c r="F49" s="33">
        <v>30</v>
      </c>
      <c r="G49" s="50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1:68" s="21" customFormat="1">
      <c r="A50" s="143"/>
      <c r="B50" s="145"/>
      <c r="C50" s="48" t="s">
        <v>64</v>
      </c>
      <c r="D50" s="49" t="s">
        <v>50</v>
      </c>
      <c r="E50" s="33">
        <v>30</v>
      </c>
      <c r="F50" s="33">
        <v>31</v>
      </c>
      <c r="G50" s="50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68" s="21" customFormat="1">
      <c r="A51" s="143"/>
      <c r="B51" s="145"/>
      <c r="C51" s="48" t="s">
        <v>65</v>
      </c>
      <c r="D51" s="49" t="s">
        <v>50</v>
      </c>
      <c r="E51" s="33">
        <v>30</v>
      </c>
      <c r="F51" s="33">
        <v>31</v>
      </c>
      <c r="G51" s="50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1:68" s="21" customFormat="1">
      <c r="A52" s="143"/>
      <c r="B52" s="145"/>
      <c r="C52" s="48" t="s">
        <v>66</v>
      </c>
      <c r="D52" s="49" t="s">
        <v>50</v>
      </c>
      <c r="E52" s="33">
        <v>30</v>
      </c>
      <c r="F52" s="33">
        <v>31</v>
      </c>
      <c r="G52" s="50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:68" s="21" customFormat="1">
      <c r="A53" s="143"/>
      <c r="B53" s="145"/>
      <c r="C53" s="48" t="s">
        <v>67</v>
      </c>
      <c r="D53" s="49" t="s">
        <v>50</v>
      </c>
      <c r="E53" s="33">
        <v>30</v>
      </c>
      <c r="F53" s="33">
        <v>31</v>
      </c>
      <c r="G53" s="50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s="21" customFormat="1">
      <c r="A54" s="143"/>
      <c r="B54" s="145"/>
      <c r="C54" s="48" t="s">
        <v>68</v>
      </c>
      <c r="D54" s="49" t="s">
        <v>50</v>
      </c>
      <c r="E54" s="33">
        <v>30</v>
      </c>
      <c r="F54" s="33">
        <v>31</v>
      </c>
      <c r="G54" s="50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s="21" customFormat="1">
      <c r="A55" s="143"/>
      <c r="B55" s="145"/>
      <c r="C55" s="48" t="s">
        <v>69</v>
      </c>
      <c r="D55" s="49" t="s">
        <v>50</v>
      </c>
      <c r="E55" s="33">
        <v>30</v>
      </c>
      <c r="F55" s="33">
        <v>31</v>
      </c>
      <c r="G55" s="50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68" s="21" customFormat="1">
      <c r="A56" s="143"/>
      <c r="B56" s="145"/>
      <c r="C56" s="48" t="s">
        <v>70</v>
      </c>
      <c r="D56" s="49" t="s">
        <v>50</v>
      </c>
      <c r="E56" s="33">
        <v>30</v>
      </c>
      <c r="F56" s="33">
        <v>28</v>
      </c>
      <c r="G56" s="50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68" s="21" customFormat="1">
      <c r="A57" s="143"/>
      <c r="B57" s="145"/>
      <c r="C57" s="48" t="s">
        <v>71</v>
      </c>
      <c r="D57" s="49" t="s">
        <v>50</v>
      </c>
      <c r="E57" s="33">
        <v>30</v>
      </c>
      <c r="F57" s="33"/>
      <c r="G57" s="50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68" s="21" customFormat="1">
      <c r="A58" s="143"/>
      <c r="B58" s="145"/>
      <c r="C58" s="48" t="s">
        <v>72</v>
      </c>
      <c r="D58" s="49" t="s">
        <v>50</v>
      </c>
      <c r="E58" s="33">
        <v>30</v>
      </c>
      <c r="F58" s="33"/>
      <c r="G58" s="50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:68" s="21" customFormat="1">
      <c r="A59" s="143"/>
      <c r="B59" s="145"/>
      <c r="C59" s="48" t="s">
        <v>73</v>
      </c>
      <c r="D59" s="49" t="s">
        <v>50</v>
      </c>
      <c r="E59" s="33">
        <v>30</v>
      </c>
      <c r="F59" s="33"/>
      <c r="G59" s="50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68">
      <c r="A60" s="143"/>
      <c r="B60" s="146"/>
      <c r="C60" s="148" t="s">
        <v>74</v>
      </c>
      <c r="D60" s="148"/>
      <c r="E60" s="148"/>
      <c r="F60" s="148"/>
      <c r="G60" s="51">
        <f>(G45+G47)/2</f>
        <v>100</v>
      </c>
      <c r="H60" s="34"/>
    </row>
    <row r="61" spans="1:68">
      <c r="B61" s="136"/>
      <c r="C61" s="136"/>
      <c r="H61" s="34"/>
      <c r="I61" s="34"/>
      <c r="J61" s="34"/>
      <c r="K61" s="34"/>
      <c r="L61" s="34"/>
      <c r="M61" s="34"/>
    </row>
    <row r="62" spans="1:68">
      <c r="B62" s="136" t="s">
        <v>310</v>
      </c>
      <c r="C62" s="136"/>
    </row>
  </sheetData>
  <mergeCells count="30">
    <mergeCell ref="B62:C62"/>
    <mergeCell ref="B24:C24"/>
    <mergeCell ref="A25:G25"/>
    <mergeCell ref="A26:G26"/>
    <mergeCell ref="A27:A29"/>
    <mergeCell ref="B27:G27"/>
    <mergeCell ref="B28:B29"/>
    <mergeCell ref="C28:G28"/>
    <mergeCell ref="A31:A60"/>
    <mergeCell ref="B31:B60"/>
    <mergeCell ref="C45:F45"/>
    <mergeCell ref="C60:F60"/>
    <mergeCell ref="B61:C61"/>
    <mergeCell ref="K14:K17"/>
    <mergeCell ref="B15:B16"/>
    <mergeCell ref="C15:G16"/>
    <mergeCell ref="H15:J16"/>
    <mergeCell ref="A19:A22"/>
    <mergeCell ref="B19:B21"/>
    <mergeCell ref="H19:H21"/>
    <mergeCell ref="I19:I21"/>
    <mergeCell ref="J19:J21"/>
    <mergeCell ref="K19:K21"/>
    <mergeCell ref="A14:A17"/>
    <mergeCell ref="B14:J14"/>
    <mergeCell ref="A2:J2"/>
    <mergeCell ref="A3:J3"/>
    <mergeCell ref="A4:J4"/>
    <mergeCell ref="A5:J5"/>
    <mergeCell ref="A7:J7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2:CJ63"/>
  <sheetViews>
    <sheetView topLeftCell="A22" zoomScale="70" zoomScaleNormal="70" workbookViewId="0">
      <selection activeCell="F49" sqref="F49"/>
    </sheetView>
  </sheetViews>
  <sheetFormatPr defaultColWidth="9.109375" defaultRowHeight="15.6"/>
  <cols>
    <col min="1" max="1" width="4.88671875" style="1" customWidth="1"/>
    <col min="2" max="2" width="12.6640625" style="110" customWidth="1"/>
    <col min="3" max="3" width="89.88671875" style="1" customWidth="1"/>
    <col min="4" max="4" width="10.44140625" style="2" customWidth="1"/>
    <col min="5" max="6" width="10" style="2" customWidth="1"/>
    <col min="7" max="7" width="7.5546875" style="3" customWidth="1"/>
    <col min="8" max="10" width="10.5546875" style="4" customWidth="1"/>
    <col min="11" max="11" width="9.109375" style="4"/>
    <col min="12" max="13" width="7.44140625" style="4" customWidth="1"/>
    <col min="14" max="14" width="7.33203125" style="4" customWidth="1"/>
    <col min="15" max="16384" width="9.109375" style="4"/>
  </cols>
  <sheetData>
    <row r="2" spans="1:88" customFormat="1" ht="17.399999999999999">
      <c r="A2" s="158" t="s">
        <v>0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88" customFormat="1" ht="17.399999999999999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88" customFormat="1" ht="18">
      <c r="A4" s="159" t="s">
        <v>2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88" customFormat="1" ht="17.399999999999999">
      <c r="A5" s="158" t="s">
        <v>266</v>
      </c>
      <c r="B5" s="158"/>
      <c r="C5" s="158"/>
      <c r="D5" s="158"/>
      <c r="E5" s="158"/>
      <c r="F5" s="158"/>
      <c r="G5" s="158"/>
      <c r="H5" s="158"/>
      <c r="I5" s="158"/>
      <c r="J5" s="158"/>
    </row>
    <row r="6" spans="1:88" customFormat="1" ht="17.399999999999999">
      <c r="A6" s="106"/>
      <c r="B6" s="106"/>
      <c r="C6" s="106"/>
      <c r="D6" s="106"/>
      <c r="E6" s="106"/>
      <c r="F6" s="106"/>
      <c r="G6" s="106"/>
      <c r="H6" s="106"/>
      <c r="I6" s="106"/>
      <c r="J6" s="106"/>
    </row>
    <row r="7" spans="1:88" customFormat="1" ht="14.4">
      <c r="A7" s="160" t="s">
        <v>264</v>
      </c>
      <c r="B7" s="160"/>
      <c r="C7" s="160"/>
      <c r="D7" s="160"/>
      <c r="E7" s="160"/>
      <c r="F7" s="160"/>
      <c r="G7" s="160"/>
      <c r="H7" s="160"/>
      <c r="I7" s="160"/>
      <c r="J7" s="160"/>
    </row>
    <row r="8" spans="1:88" customFormat="1" ht="19.2">
      <c r="A8" s="79"/>
      <c r="B8" s="79"/>
      <c r="C8" s="107"/>
      <c r="D8" s="107"/>
      <c r="E8" s="107"/>
      <c r="F8" s="107"/>
      <c r="G8" s="107"/>
      <c r="H8" s="107"/>
      <c r="I8" s="107"/>
      <c r="J8" s="107"/>
    </row>
    <row r="9" spans="1:88" customFormat="1" ht="18.600000000000001">
      <c r="A9" s="88" t="s">
        <v>75</v>
      </c>
      <c r="B9" s="107"/>
      <c r="C9" s="107"/>
      <c r="D9" s="107"/>
      <c r="E9" s="107"/>
      <c r="F9" s="107"/>
      <c r="G9" s="107"/>
      <c r="H9" s="107"/>
      <c r="I9" s="107"/>
      <c r="J9" s="107"/>
    </row>
    <row r="10" spans="1:88" customFormat="1" ht="19.2">
      <c r="A10" s="79" t="s">
        <v>107</v>
      </c>
      <c r="B10" s="107"/>
      <c r="C10" s="107"/>
      <c r="D10" s="107"/>
      <c r="E10" s="107"/>
      <c r="F10" s="107"/>
      <c r="G10" s="107"/>
      <c r="H10" s="107"/>
      <c r="I10" s="107"/>
      <c r="J10" s="107"/>
    </row>
    <row r="11" spans="1:88" customFormat="1" ht="19.2">
      <c r="A11" s="79" t="s">
        <v>265</v>
      </c>
      <c r="B11" s="107"/>
      <c r="C11" s="107"/>
      <c r="D11" s="107"/>
      <c r="E11" s="107"/>
      <c r="F11" s="107"/>
      <c r="G11" s="107"/>
      <c r="H11" s="107"/>
      <c r="I11" s="107"/>
      <c r="J11" s="107"/>
    </row>
    <row r="12" spans="1:88" customFormat="1" ht="19.2">
      <c r="A12" s="79" t="s">
        <v>113</v>
      </c>
      <c r="B12" s="79"/>
      <c r="C12" s="107"/>
      <c r="D12" s="107"/>
      <c r="E12" s="107"/>
      <c r="F12" s="107"/>
      <c r="G12" s="107"/>
      <c r="H12" s="107"/>
      <c r="I12" s="107"/>
      <c r="J12" s="107"/>
    </row>
    <row r="13" spans="1:88" customFormat="1" ht="19.2">
      <c r="A13" s="79"/>
      <c r="B13" s="107"/>
      <c r="C13" s="107"/>
      <c r="D13" s="107"/>
      <c r="E13" s="107"/>
      <c r="F13" s="107"/>
      <c r="G13" s="107"/>
      <c r="H13" s="107"/>
      <c r="I13" s="107"/>
      <c r="J13" s="107"/>
    </row>
    <row r="14" spans="1:88" s="6" customFormat="1" ht="15" customHeight="1">
      <c r="A14" s="156" t="s">
        <v>3</v>
      </c>
      <c r="B14" s="157" t="s">
        <v>4</v>
      </c>
      <c r="C14" s="157"/>
      <c r="D14" s="157"/>
      <c r="E14" s="157"/>
      <c r="F14" s="157"/>
      <c r="G14" s="157"/>
      <c r="H14" s="157"/>
      <c r="I14" s="157"/>
      <c r="J14" s="157"/>
      <c r="K14" s="149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>
      <c r="A15" s="156"/>
      <c r="B15" s="150" t="s">
        <v>6</v>
      </c>
      <c r="C15" s="151" t="s">
        <v>7</v>
      </c>
      <c r="D15" s="151"/>
      <c r="E15" s="151"/>
      <c r="F15" s="151"/>
      <c r="G15" s="151"/>
      <c r="H15" s="152" t="s">
        <v>8</v>
      </c>
      <c r="I15" s="152"/>
      <c r="J15" s="152"/>
      <c r="K15" s="149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>
      <c r="A16" s="156"/>
      <c r="B16" s="150"/>
      <c r="C16" s="151"/>
      <c r="D16" s="151"/>
      <c r="E16" s="151"/>
      <c r="F16" s="151"/>
      <c r="G16" s="151"/>
      <c r="H16" s="152"/>
      <c r="I16" s="152"/>
      <c r="J16" s="152"/>
      <c r="K16" s="149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>
      <c r="A17" s="156"/>
      <c r="B17" s="80"/>
      <c r="C17" s="80"/>
      <c r="D17" s="81" t="s">
        <v>9</v>
      </c>
      <c r="E17" s="81" t="s">
        <v>10</v>
      </c>
      <c r="F17" s="81" t="s">
        <v>11</v>
      </c>
      <c r="G17" s="81" t="s">
        <v>12</v>
      </c>
      <c r="H17" s="81" t="s">
        <v>13</v>
      </c>
      <c r="I17" s="82" t="s">
        <v>14</v>
      </c>
      <c r="J17" s="11" t="s">
        <v>15</v>
      </c>
      <c r="K17" s="149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>
      <c r="A18" s="108">
        <v>1</v>
      </c>
      <c r="B18" s="108" t="s">
        <v>16</v>
      </c>
      <c r="C18" s="108" t="s">
        <v>17</v>
      </c>
      <c r="D18" s="11">
        <v>4</v>
      </c>
      <c r="E18" s="11">
        <v>5</v>
      </c>
      <c r="F18" s="11">
        <v>6</v>
      </c>
      <c r="G18" s="11">
        <v>7</v>
      </c>
      <c r="H18" s="83">
        <v>8</v>
      </c>
      <c r="I18" s="82">
        <v>9</v>
      </c>
      <c r="J18" s="84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35.25" customHeight="1">
      <c r="A19" s="153" t="s">
        <v>16</v>
      </c>
      <c r="B19" s="154" t="s">
        <v>75</v>
      </c>
      <c r="C19" s="8" t="s">
        <v>76</v>
      </c>
      <c r="D19" s="9">
        <v>100</v>
      </c>
      <c r="E19" s="12">
        <f>F32</f>
        <v>100</v>
      </c>
      <c r="F19" s="10">
        <f>IF(E19/D19*100&gt;100,100,E19/D19*100)</f>
        <v>100</v>
      </c>
      <c r="G19" s="11" t="s">
        <v>21</v>
      </c>
      <c r="H19" s="18"/>
      <c r="I19" s="18"/>
      <c r="J19" s="19"/>
      <c r="K19" s="20"/>
    </row>
    <row r="20" spans="1:88" s="5" customFormat="1" ht="51.75" customHeight="1">
      <c r="A20" s="153"/>
      <c r="B20" s="154"/>
      <c r="C20" s="8" t="s">
        <v>77</v>
      </c>
      <c r="D20" s="9">
        <v>10</v>
      </c>
      <c r="E20" s="9">
        <f>F35</f>
        <v>7.4</v>
      </c>
      <c r="F20" s="10">
        <v>100</v>
      </c>
      <c r="G20" s="11" t="s">
        <v>21</v>
      </c>
      <c r="H20" s="18"/>
      <c r="I20" s="18"/>
      <c r="J20" s="19"/>
      <c r="K20" s="20"/>
    </row>
    <row r="21" spans="1:88" customFormat="1" ht="36" customHeight="1">
      <c r="A21" s="153"/>
      <c r="B21" s="154"/>
      <c r="C21" s="8" t="s">
        <v>78</v>
      </c>
      <c r="D21" s="11">
        <v>100</v>
      </c>
      <c r="E21" s="12">
        <f>F42</f>
        <v>100</v>
      </c>
      <c r="F21" s="10">
        <f>IF(E21=0,100,E21)</f>
        <v>100</v>
      </c>
      <c r="G21" s="11" t="s">
        <v>21</v>
      </c>
      <c r="H21" s="109"/>
      <c r="I21" s="109"/>
      <c r="J21" s="109"/>
      <c r="K21" s="109"/>
    </row>
    <row r="22" spans="1:88" customFormat="1" ht="16.2">
      <c r="A22" s="153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100</v>
      </c>
      <c r="H22" s="112">
        <f>E48</f>
        <v>1.33</v>
      </c>
      <c r="I22" s="112">
        <f>F48</f>
        <v>1.1100000000000001</v>
      </c>
      <c r="J22" s="10">
        <f>IF(I22/H22*100&gt;100,100,I22/H22*100)</f>
        <v>83.458646616541358</v>
      </c>
      <c r="K22" s="20">
        <f>(J22+G22)/2</f>
        <v>91.729323308270679</v>
      </c>
    </row>
    <row r="24" spans="1:88">
      <c r="B24" s="136" t="s">
        <v>28</v>
      </c>
      <c r="C24" s="136"/>
    </row>
    <row r="25" spans="1:88" s="21" customFormat="1">
      <c r="A25" s="137" t="s">
        <v>29</v>
      </c>
      <c r="B25" s="137"/>
      <c r="C25" s="137"/>
      <c r="D25" s="137"/>
      <c r="E25" s="137"/>
      <c r="F25" s="137"/>
      <c r="G25" s="13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>
      <c r="A26" s="138"/>
      <c r="B26" s="138"/>
      <c r="C26" s="138"/>
      <c r="D26" s="138"/>
      <c r="E26" s="138"/>
      <c r="F26" s="138"/>
      <c r="G26" s="138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>
      <c r="A27" s="139" t="s">
        <v>3</v>
      </c>
      <c r="B27" s="140" t="s">
        <v>4</v>
      </c>
      <c r="C27" s="140"/>
      <c r="D27" s="140"/>
      <c r="E27" s="140"/>
      <c r="F27" s="140"/>
      <c r="G27" s="14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>
      <c r="A28" s="139"/>
      <c r="B28" s="141" t="s">
        <v>30</v>
      </c>
      <c r="C28" s="142"/>
      <c r="D28" s="142"/>
      <c r="E28" s="142"/>
      <c r="F28" s="142"/>
      <c r="G28" s="14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6.6">
      <c r="A29" s="139"/>
      <c r="B29" s="141"/>
      <c r="C29" s="111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>
      <c r="A30" s="85">
        <v>1</v>
      </c>
      <c r="B30" s="85" t="s">
        <v>16</v>
      </c>
      <c r="C30" s="85" t="s">
        <v>17</v>
      </c>
      <c r="D30" s="86">
        <v>4</v>
      </c>
      <c r="E30" s="86">
        <v>5</v>
      </c>
      <c r="F30" s="86">
        <v>6</v>
      </c>
      <c r="G30" s="86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</row>
    <row r="31" spans="1:88" s="22" customFormat="1">
      <c r="A31" s="143" t="s">
        <v>16</v>
      </c>
      <c r="B31" s="161" t="s">
        <v>75</v>
      </c>
      <c r="C31" s="26" t="s">
        <v>36</v>
      </c>
      <c r="D31" s="26"/>
      <c r="E31" s="87" t="s">
        <v>128</v>
      </c>
      <c r="F31" s="87" t="s">
        <v>129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</row>
    <row r="32" spans="1:88" s="22" customFormat="1" ht="26.4">
      <c r="A32" s="143"/>
      <c r="B32" s="161"/>
      <c r="C32" s="28" t="s">
        <v>51</v>
      </c>
      <c r="D32" s="29" t="s">
        <v>41</v>
      </c>
      <c r="E32" s="30">
        <f>E34/E33*100</f>
        <v>100</v>
      </c>
      <c r="F32" s="30">
        <f>F34/F33*100</f>
        <v>100</v>
      </c>
      <c r="G32" s="30">
        <f>IF(F32/E32*100&gt;100,100,F32/E32*100)</f>
        <v>100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</row>
    <row r="33" spans="1:81" s="21" customFormat="1">
      <c r="A33" s="143"/>
      <c r="B33" s="161"/>
      <c r="C33" s="31" t="s">
        <v>52</v>
      </c>
      <c r="D33" s="32" t="s">
        <v>53</v>
      </c>
      <c r="E33" s="38">
        <f>F33</f>
        <v>5.86</v>
      </c>
      <c r="F33" s="39">
        <v>5.86</v>
      </c>
      <c r="G33" s="3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</row>
    <row r="34" spans="1:81" s="21" customFormat="1">
      <c r="A34" s="143"/>
      <c r="B34" s="161"/>
      <c r="C34" s="31" t="s">
        <v>54</v>
      </c>
      <c r="D34" s="32" t="s">
        <v>53</v>
      </c>
      <c r="E34" s="38">
        <f>E33</f>
        <v>5.86</v>
      </c>
      <c r="F34" s="40">
        <v>5.86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</row>
    <row r="35" spans="1:81" s="21" customFormat="1" ht="26.4">
      <c r="A35" s="143"/>
      <c r="B35" s="161"/>
      <c r="C35" s="28" t="s">
        <v>40</v>
      </c>
      <c r="D35" s="29" t="s">
        <v>41</v>
      </c>
      <c r="E35" s="30">
        <f>ROUND(((E38/E41)/(E40/100)),1)</f>
        <v>10</v>
      </c>
      <c r="F35" s="30">
        <f>ROUND(((F38/F41)/(F40/100)),1)</f>
        <v>7.4</v>
      </c>
      <c r="G35" s="30">
        <f>IF(E35/F35*100&gt;100,100,E35/F35*100)</f>
        <v>100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</row>
    <row r="36" spans="1:81" s="21" customFormat="1">
      <c r="A36" s="143"/>
      <c r="B36" s="161"/>
      <c r="C36" s="31" t="s">
        <v>42</v>
      </c>
      <c r="D36" s="32" t="s">
        <v>43</v>
      </c>
      <c r="E36" s="33">
        <f>E40*E41-E37</f>
        <v>295.65899999999999</v>
      </c>
      <c r="F36" s="33">
        <f>F40*F41-F37</f>
        <v>177.02</v>
      </c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</row>
    <row r="37" spans="1:81" s="21" customFormat="1">
      <c r="A37" s="143"/>
      <c r="B37" s="161"/>
      <c r="C37" s="31" t="s">
        <v>44</v>
      </c>
      <c r="D37" s="32" t="s">
        <v>43</v>
      </c>
      <c r="E37" s="33">
        <f>E38+E39</f>
        <v>32.850999999999999</v>
      </c>
      <c r="F37" s="33">
        <f>F38+F39</f>
        <v>25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</row>
    <row r="38" spans="1:81" s="21" customFormat="1">
      <c r="A38" s="143"/>
      <c r="B38" s="161"/>
      <c r="C38" s="35" t="s">
        <v>45</v>
      </c>
      <c r="D38" s="32" t="s">
        <v>43</v>
      </c>
      <c r="E38" s="36">
        <f>E40*E41*D20%</f>
        <v>32.850999999999999</v>
      </c>
      <c r="F38" s="37">
        <f>'4'!F35</f>
        <v>15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</row>
    <row r="39" spans="1:81" s="21" customFormat="1">
      <c r="A39" s="143"/>
      <c r="B39" s="161"/>
      <c r="C39" s="35" t="s">
        <v>46</v>
      </c>
      <c r="D39" s="32" t="s">
        <v>43</v>
      </c>
      <c r="E39" s="36"/>
      <c r="F39" s="37">
        <f>'4'!F36</f>
        <v>10</v>
      </c>
      <c r="G39" s="3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</row>
    <row r="40" spans="1:81" s="21" customFormat="1" ht="26.4">
      <c r="A40" s="143"/>
      <c r="B40" s="161"/>
      <c r="C40" s="31" t="s">
        <v>47</v>
      </c>
      <c r="D40" s="32" t="s">
        <v>48</v>
      </c>
      <c r="E40" s="33">
        <v>247</v>
      </c>
      <c r="F40" s="33">
        <v>182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</row>
    <row r="41" spans="1:81" s="21" customFormat="1">
      <c r="A41" s="143"/>
      <c r="B41" s="161"/>
      <c r="C41" s="31" t="s">
        <v>49</v>
      </c>
      <c r="D41" s="32" t="s">
        <v>50</v>
      </c>
      <c r="E41" s="33">
        <f>E48</f>
        <v>1.33</v>
      </c>
      <c r="F41" s="33">
        <f>F48</f>
        <v>1.1100000000000001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</row>
    <row r="42" spans="1:81" s="21" customFormat="1" ht="26.4">
      <c r="A42" s="143"/>
      <c r="B42" s="161"/>
      <c r="C42" s="28" t="s">
        <v>79</v>
      </c>
      <c r="D42" s="29" t="s">
        <v>41</v>
      </c>
      <c r="E42" s="30">
        <f>E45/E43*100</f>
        <v>100</v>
      </c>
      <c r="F42" s="30">
        <f>IF(F44=0,100,0)</f>
        <v>100</v>
      </c>
      <c r="G42" s="30">
        <f>IF(F42/E42*100&gt;100,100,F42/E42*100)</f>
        <v>100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</row>
    <row r="43" spans="1:81" s="21" customFormat="1">
      <c r="A43" s="143"/>
      <c r="B43" s="161"/>
      <c r="C43" s="31" t="s">
        <v>80</v>
      </c>
      <c r="D43" s="32" t="s">
        <v>50</v>
      </c>
      <c r="E43" s="33">
        <f>E48</f>
        <v>1.33</v>
      </c>
      <c r="F43" s="33">
        <f>F48</f>
        <v>1.1100000000000001</v>
      </c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</row>
    <row r="44" spans="1:81" s="21" customFormat="1">
      <c r="A44" s="143"/>
      <c r="B44" s="161"/>
      <c r="C44" s="31" t="s">
        <v>81</v>
      </c>
      <c r="D44" s="32" t="s">
        <v>50</v>
      </c>
      <c r="E44" s="33"/>
      <c r="F44" s="41"/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</row>
    <row r="45" spans="1:81" s="21" customFormat="1">
      <c r="A45" s="143"/>
      <c r="B45" s="161"/>
      <c r="C45" s="31" t="s">
        <v>82</v>
      </c>
      <c r="D45" s="32" t="s">
        <v>50</v>
      </c>
      <c r="E45" s="33">
        <f>E43-E44</f>
        <v>1.33</v>
      </c>
      <c r="F45" s="33">
        <f>F43-F44</f>
        <v>1.1100000000000001</v>
      </c>
      <c r="G45" s="3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</row>
    <row r="46" spans="1:81">
      <c r="A46" s="143"/>
      <c r="B46" s="161"/>
      <c r="C46" s="162" t="s">
        <v>12</v>
      </c>
      <c r="D46" s="162"/>
      <c r="E46" s="162"/>
      <c r="F46" s="162"/>
      <c r="G46" s="42">
        <f>(G32+G35+G42)/3</f>
        <v>100</v>
      </c>
    </row>
    <row r="47" spans="1:81" s="21" customFormat="1">
      <c r="A47" s="143"/>
      <c r="B47" s="161"/>
      <c r="C47" s="43" t="s">
        <v>58</v>
      </c>
      <c r="D47" s="43"/>
      <c r="E47" s="44" t="s">
        <v>130</v>
      </c>
      <c r="F47" s="44" t="s">
        <v>131</v>
      </c>
      <c r="G47" s="44" t="s">
        <v>132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1:81" s="21" customFormat="1">
      <c r="A48" s="143"/>
      <c r="B48" s="161"/>
      <c r="C48" s="46" t="s">
        <v>61</v>
      </c>
      <c r="D48" s="47" t="s">
        <v>50</v>
      </c>
      <c r="E48" s="113">
        <f>ROUND(((E49+E50+E51+E58+E59+E60+E52+E53+E54+E55+E56+E57)/12),2)</f>
        <v>1.33</v>
      </c>
      <c r="F48" s="113">
        <f>ROUND(((F49+F50+F51+F58+F59+F60+F52+F53+F54+F55+F56+F57)/9),2)</f>
        <v>1.1100000000000001</v>
      </c>
      <c r="G48" s="30">
        <f>IF(F48/E48*100&gt;100,100,F48/E48*100)</f>
        <v>83.458646616541358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</row>
    <row r="49" spans="1:72" s="21" customFormat="1">
      <c r="A49" s="143"/>
      <c r="B49" s="161"/>
      <c r="C49" s="48" t="s">
        <v>62</v>
      </c>
      <c r="D49" s="49" t="s">
        <v>50</v>
      </c>
      <c r="E49" s="33">
        <f>'4'!E48</f>
        <v>1</v>
      </c>
      <c r="F49" s="33">
        <f>'4'!F48</f>
        <v>1</v>
      </c>
      <c r="G49" s="50"/>
      <c r="H49" s="53"/>
      <c r="I49" s="53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21" customFormat="1">
      <c r="A50" s="143"/>
      <c r="B50" s="161"/>
      <c r="C50" s="48" t="s">
        <v>63</v>
      </c>
      <c r="D50" s="49" t="s">
        <v>50</v>
      </c>
      <c r="E50" s="33">
        <f>'4'!E49</f>
        <v>1</v>
      </c>
      <c r="F50" s="33">
        <f>'4'!F49</f>
        <v>1</v>
      </c>
      <c r="G50" s="50"/>
      <c r="H50" s="53"/>
      <c r="I50" s="53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</row>
    <row r="51" spans="1:72" s="21" customFormat="1">
      <c r="A51" s="143"/>
      <c r="B51" s="161"/>
      <c r="C51" s="48" t="s">
        <v>64</v>
      </c>
      <c r="D51" s="49" t="s">
        <v>50</v>
      </c>
      <c r="E51" s="33">
        <f>'4'!E50</f>
        <v>1</v>
      </c>
      <c r="F51" s="33">
        <f>'4'!F50</f>
        <v>1</v>
      </c>
      <c r="G51" s="50"/>
      <c r="H51" s="53"/>
      <c r="I51" s="53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</row>
    <row r="52" spans="1:72" s="21" customFormat="1">
      <c r="A52" s="143"/>
      <c r="B52" s="161"/>
      <c r="C52" s="48" t="s">
        <v>65</v>
      </c>
      <c r="D52" s="49" t="s">
        <v>50</v>
      </c>
      <c r="E52" s="33">
        <f>'4'!E51</f>
        <v>1</v>
      </c>
      <c r="F52" s="33">
        <f>'4'!F51</f>
        <v>1</v>
      </c>
      <c r="G52" s="50"/>
      <c r="H52" s="53"/>
      <c r="I52" s="53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21" customFormat="1">
      <c r="A53" s="143"/>
      <c r="B53" s="161"/>
      <c r="C53" s="48" t="s">
        <v>66</v>
      </c>
      <c r="D53" s="49" t="s">
        <v>50</v>
      </c>
      <c r="E53" s="33">
        <f>'4'!E52</f>
        <v>1</v>
      </c>
      <c r="F53" s="33">
        <f>'4'!F52</f>
        <v>1</v>
      </c>
      <c r="G53" s="50"/>
      <c r="H53" s="53"/>
      <c r="I53" s="53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</row>
    <row r="54" spans="1:72" s="21" customFormat="1">
      <c r="A54" s="143"/>
      <c r="B54" s="161"/>
      <c r="C54" s="48" t="s">
        <v>67</v>
      </c>
      <c r="D54" s="49" t="s">
        <v>50</v>
      </c>
      <c r="E54" s="33">
        <f>'4'!E53</f>
        <v>1</v>
      </c>
      <c r="F54" s="33">
        <f>'4'!F53</f>
        <v>1</v>
      </c>
      <c r="G54" s="50"/>
      <c r="H54" s="53"/>
      <c r="I54" s="53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</row>
    <row r="55" spans="1:72" s="21" customFormat="1">
      <c r="A55" s="143"/>
      <c r="B55" s="161"/>
      <c r="C55" s="48" t="s">
        <v>68</v>
      </c>
      <c r="D55" s="49" t="s">
        <v>50</v>
      </c>
      <c r="E55" s="33">
        <f>'4'!E54</f>
        <v>1</v>
      </c>
      <c r="F55" s="33">
        <f>'4'!F54</f>
        <v>1</v>
      </c>
      <c r="G55" s="50"/>
      <c r="H55" s="53"/>
      <c r="I55" s="53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21" customFormat="1">
      <c r="A56" s="143"/>
      <c r="B56" s="161"/>
      <c r="C56" s="48" t="s">
        <v>69</v>
      </c>
      <c r="D56" s="49" t="s">
        <v>50</v>
      </c>
      <c r="E56" s="33">
        <f>'4'!E55</f>
        <v>1</v>
      </c>
      <c r="F56" s="33">
        <f>'4'!F55</f>
        <v>1</v>
      </c>
      <c r="G56" s="50"/>
      <c r="H56" s="53"/>
      <c r="I56" s="53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</row>
    <row r="57" spans="1:72" s="21" customFormat="1">
      <c r="A57" s="143"/>
      <c r="B57" s="161"/>
      <c r="C57" s="48" t="s">
        <v>70</v>
      </c>
      <c r="D57" s="49" t="s">
        <v>50</v>
      </c>
      <c r="E57" s="33">
        <f>'4'!E56</f>
        <v>2</v>
      </c>
      <c r="F57" s="33">
        <f>'4'!F56</f>
        <v>2</v>
      </c>
      <c r="G57" s="50"/>
      <c r="H57" s="53"/>
      <c r="I57" s="53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</row>
    <row r="58" spans="1:72" s="21" customFormat="1">
      <c r="A58" s="143"/>
      <c r="B58" s="161"/>
      <c r="C58" s="48" t="s">
        <v>71</v>
      </c>
      <c r="D58" s="49" t="s">
        <v>50</v>
      </c>
      <c r="E58" s="33">
        <f>'4'!E57</f>
        <v>2</v>
      </c>
      <c r="F58" s="33">
        <f>'4'!F57</f>
        <v>0</v>
      </c>
      <c r="G58" s="50"/>
      <c r="H58" s="53"/>
      <c r="I58" s="53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21" customFormat="1">
      <c r="A59" s="143"/>
      <c r="B59" s="161"/>
      <c r="C59" s="48" t="s">
        <v>72</v>
      </c>
      <c r="D59" s="49" t="s">
        <v>50</v>
      </c>
      <c r="E59" s="33">
        <f>'4'!E58</f>
        <v>2</v>
      </c>
      <c r="F59" s="33">
        <f>'4'!F58</f>
        <v>0</v>
      </c>
      <c r="G59" s="50"/>
      <c r="H59" s="53"/>
      <c r="I59" s="53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</row>
    <row r="60" spans="1:72" s="21" customFormat="1">
      <c r="A60" s="143"/>
      <c r="B60" s="161"/>
      <c r="C60" s="48" t="s">
        <v>73</v>
      </c>
      <c r="D60" s="49" t="s">
        <v>50</v>
      </c>
      <c r="E60" s="33">
        <f>'4'!E59</f>
        <v>2</v>
      </c>
      <c r="F60" s="33">
        <f>'4'!F59</f>
        <v>0</v>
      </c>
      <c r="G60" s="50"/>
      <c r="H60" s="53"/>
      <c r="I60" s="53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</row>
    <row r="61" spans="1:72">
      <c r="A61" s="143"/>
      <c r="B61" s="161"/>
      <c r="C61" s="163" t="s">
        <v>74</v>
      </c>
      <c r="D61" s="163"/>
      <c r="E61" s="163"/>
      <c r="F61" s="163"/>
      <c r="G61" s="51">
        <f>(G46+G48)/2</f>
        <v>91.729323308270679</v>
      </c>
    </row>
    <row r="62" spans="1:72">
      <c r="H62" s="34"/>
      <c r="I62" s="34"/>
      <c r="J62" s="34"/>
      <c r="K62" s="34"/>
      <c r="L62" s="34"/>
      <c r="M62" s="34"/>
    </row>
    <row r="63" spans="1:72">
      <c r="B63" s="136" t="s">
        <v>28</v>
      </c>
      <c r="C63" s="136"/>
    </row>
  </sheetData>
  <mergeCells count="25">
    <mergeCell ref="A2:J2"/>
    <mergeCell ref="A3:J3"/>
    <mergeCell ref="A4:J4"/>
    <mergeCell ref="A5:J5"/>
    <mergeCell ref="A7:J7"/>
    <mergeCell ref="K14:K17"/>
    <mergeCell ref="B15:B16"/>
    <mergeCell ref="C15:G16"/>
    <mergeCell ref="H15:J16"/>
    <mergeCell ref="A19:A22"/>
    <mergeCell ref="B19:B21"/>
    <mergeCell ref="A14:A17"/>
    <mergeCell ref="B14:J14"/>
    <mergeCell ref="B24:C24"/>
    <mergeCell ref="A25:G25"/>
    <mergeCell ref="A26:G26"/>
    <mergeCell ref="A27:A29"/>
    <mergeCell ref="B27:G27"/>
    <mergeCell ref="B28:B29"/>
    <mergeCell ref="C28:G28"/>
    <mergeCell ref="A31:A61"/>
    <mergeCell ref="B31:B61"/>
    <mergeCell ref="C46:F46"/>
    <mergeCell ref="C61:F61"/>
    <mergeCell ref="B63:C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</vt:i4>
      </vt:variant>
    </vt:vector>
  </HeadingPairs>
  <TitlesOfParts>
    <vt:vector size="19" baseType="lpstr">
      <vt:lpstr>Название листов</vt:lpstr>
      <vt:lpstr>4</vt:lpstr>
      <vt:lpstr>5</vt:lpstr>
      <vt:lpstr>6</vt:lpstr>
      <vt:lpstr>7</vt:lpstr>
      <vt:lpstr>8</vt:lpstr>
      <vt:lpstr>14</vt:lpstr>
      <vt:lpstr>27</vt:lpstr>
      <vt:lpstr>20</vt:lpstr>
      <vt:lpstr>23</vt:lpstr>
      <vt:lpstr>24</vt:lpstr>
      <vt:lpstr>25</vt:lpstr>
      <vt:lpstr>26</vt:lpstr>
      <vt:lpstr>28</vt:lpstr>
      <vt:lpstr>Оценка от учреждения</vt:lpstr>
      <vt:lpstr>СВЕРКА ДЕТЕЙ</vt:lpstr>
      <vt:lpstr>Отчет 2017</vt:lpstr>
      <vt:lpstr>'Отчет 2017'!Область_печати</vt:lpstr>
      <vt:lpstr>'Оценка от учреждения'!Область_печати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2019-01-09T04:20:54Z</dcterms:modified>
</cp:coreProperties>
</file>